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E:\1_Cadrans_solaires\Activités SAF_CCS\SAF-CCS_2020\Cadran_Info_41 (Mai 2020)\sources_CI41\Annexes_CI41 (Mai2020)\Déclinaison gnomonique (CCS)\"/>
    </mc:Choice>
  </mc:AlternateContent>
  <xr:revisionPtr revIDLastSave="0" documentId="13_ncr:1_{82951396-D15A-4FA9-8839-316E5E89BCC6}" xr6:coauthVersionLast="45" xr6:coauthVersionMax="45" xr10:uidLastSave="{00000000-0000-0000-0000-000000000000}"/>
  <bookViews>
    <workbookView xWindow="225" yWindow="105" windowWidth="26400" windowHeight="15030" xr2:uid="{00000000-000D-0000-FFFF-FFFF00000000}"/>
  </bookViews>
  <sheets>
    <sheet name="Cartouche" sheetId="1" r:id="rId1"/>
    <sheet name="Utilisation" sheetId="9" r:id="rId2"/>
    <sheet name="Mesures" sheetId="5" r:id="rId3"/>
    <sheet name="coefficients de Student" sheetId="8" r:id="rId4"/>
  </sheets>
  <definedNames>
    <definedName name="wrn.Mesure._.de._.la._.déclinaison.">{#N/A,#N/A,TRUE,"Feuil1"}</definedName>
    <definedName name="_xlnm.Print_Area" localSheetId="0">Cartouche!$A$1:$F$9</definedName>
    <definedName name="Zone_d_u">#REF!</definedName>
  </definedNames>
  <calcPr calcId="191029" iterate="1" concurrentCalc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82" i="5" l="1"/>
  <c r="M33" i="5"/>
  <c r="X64" i="5"/>
  <c r="S82" i="5"/>
  <c r="R58" i="5"/>
  <c r="U58" i="5"/>
  <c r="V58" i="5"/>
  <c r="Z58" i="5"/>
  <c r="Z57" i="5"/>
  <c r="S33" i="5"/>
  <c r="R9" i="5"/>
  <c r="U9" i="5"/>
  <c r="V9" i="5"/>
  <c r="Z9" i="5"/>
  <c r="R10" i="5"/>
  <c r="U10" i="5"/>
  <c r="V10" i="5"/>
  <c r="Q10" i="5"/>
  <c r="Z10" i="5"/>
  <c r="R11" i="5"/>
  <c r="U11" i="5"/>
  <c r="V11" i="5"/>
  <c r="Q11" i="5"/>
  <c r="Z11" i="5"/>
  <c r="R12" i="5"/>
  <c r="U12" i="5"/>
  <c r="V12" i="5"/>
  <c r="Q12" i="5"/>
  <c r="Z12" i="5"/>
  <c r="R13" i="5"/>
  <c r="U13" i="5"/>
  <c r="V13" i="5"/>
  <c r="Q13" i="5"/>
  <c r="Z13" i="5"/>
  <c r="R14" i="5"/>
  <c r="U14" i="5"/>
  <c r="V14" i="5"/>
  <c r="Q14" i="5"/>
  <c r="Z14" i="5"/>
  <c r="R15" i="5"/>
  <c r="U15" i="5"/>
  <c r="V15" i="5"/>
  <c r="Q15" i="5"/>
  <c r="Z15" i="5"/>
  <c r="R16" i="5"/>
  <c r="U16" i="5"/>
  <c r="V16" i="5"/>
  <c r="Q16" i="5"/>
  <c r="Z16" i="5"/>
  <c r="R17" i="5"/>
  <c r="U17" i="5"/>
  <c r="V17" i="5"/>
  <c r="Q17" i="5"/>
  <c r="Z17" i="5"/>
  <c r="R18" i="5"/>
  <c r="U18" i="5"/>
  <c r="V18" i="5"/>
  <c r="Q18" i="5"/>
  <c r="Z18" i="5"/>
  <c r="R19" i="5"/>
  <c r="U19" i="5"/>
  <c r="V19" i="5"/>
  <c r="Q19" i="5"/>
  <c r="Z19" i="5"/>
  <c r="Z20" i="5"/>
  <c r="Z21" i="5"/>
  <c r="Z22" i="5"/>
  <c r="Z23" i="5"/>
  <c r="Z24" i="5"/>
  <c r="Z25" i="5"/>
  <c r="Z26" i="5"/>
  <c r="Z27" i="5"/>
  <c r="Z8" i="5"/>
  <c r="Z69" i="5"/>
  <c r="Z70" i="5"/>
  <c r="Z71" i="5"/>
  <c r="Z72" i="5"/>
  <c r="Z73" i="5"/>
  <c r="Z74" i="5"/>
  <c r="Z75" i="5"/>
  <c r="Z76" i="5"/>
  <c r="X58" i="5"/>
  <c r="X59" i="5"/>
  <c r="X60" i="5"/>
  <c r="X61" i="5"/>
  <c r="X62" i="5"/>
  <c r="X63" i="5"/>
  <c r="X65" i="5"/>
  <c r="X66" i="5"/>
  <c r="X67" i="5"/>
  <c r="X68" i="5"/>
  <c r="X69" i="5"/>
  <c r="X70" i="5"/>
  <c r="X71" i="5"/>
  <c r="X72" i="5"/>
  <c r="X73" i="5"/>
  <c r="X74" i="5"/>
  <c r="X75" i="5"/>
  <c r="X76" i="5"/>
  <c r="X57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8" i="5"/>
  <c r="BK9" i="5"/>
  <c r="BK8" i="5"/>
  <c r="A12" i="5"/>
  <c r="S9" i="5"/>
  <c r="Q9" i="5"/>
  <c r="R8" i="5"/>
  <c r="U8" i="5"/>
  <c r="S8" i="5"/>
  <c r="Q8" i="5"/>
  <c r="Q58" i="5"/>
  <c r="S58" i="5"/>
  <c r="R57" i="5"/>
  <c r="S57" i="5"/>
  <c r="Q57" i="5"/>
  <c r="R59" i="5"/>
  <c r="Q59" i="5"/>
  <c r="R60" i="5"/>
  <c r="Q60" i="5"/>
  <c r="R61" i="5"/>
  <c r="Q61" i="5"/>
  <c r="R62" i="5"/>
  <c r="Q62" i="5"/>
  <c r="R63" i="5"/>
  <c r="Q63" i="5"/>
  <c r="R64" i="5"/>
  <c r="Q65" i="5"/>
  <c r="R65" i="5"/>
  <c r="Q66" i="5"/>
  <c r="R66" i="5"/>
  <c r="Q67" i="5"/>
  <c r="R67" i="5"/>
  <c r="Q68" i="5"/>
  <c r="R68" i="5"/>
  <c r="I82" i="5"/>
  <c r="A64" i="5"/>
  <c r="A61" i="5"/>
  <c r="Q64" i="5"/>
  <c r="R76" i="5"/>
  <c r="U76" i="5"/>
  <c r="Q76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R75" i="5"/>
  <c r="U75" i="5"/>
  <c r="V75" i="5"/>
  <c r="Q75" i="5"/>
  <c r="R74" i="5"/>
  <c r="Q74" i="5"/>
  <c r="R73" i="5"/>
  <c r="U73" i="5"/>
  <c r="V73" i="5"/>
  <c r="Q73" i="5"/>
  <c r="R72" i="5"/>
  <c r="U72" i="5"/>
  <c r="V72" i="5"/>
  <c r="Q72" i="5"/>
  <c r="R71" i="5"/>
  <c r="U71" i="5"/>
  <c r="V71" i="5"/>
  <c r="Q71" i="5"/>
  <c r="R70" i="5"/>
  <c r="U70" i="5"/>
  <c r="V70" i="5"/>
  <c r="Q70" i="5"/>
  <c r="R69" i="5"/>
  <c r="U69" i="5"/>
  <c r="V69" i="5"/>
  <c r="Q69" i="5"/>
  <c r="Q20" i="5"/>
  <c r="R20" i="5"/>
  <c r="U20" i="5"/>
  <c r="V20" i="5"/>
  <c r="I33" i="5"/>
  <c r="R21" i="5"/>
  <c r="R22" i="5"/>
  <c r="U22" i="5"/>
  <c r="V22" i="5"/>
  <c r="R23" i="5"/>
  <c r="U23" i="5"/>
  <c r="R24" i="5"/>
  <c r="R25" i="5"/>
  <c r="R26" i="5"/>
  <c r="U26" i="5"/>
  <c r="V26" i="5"/>
  <c r="R27" i="5"/>
  <c r="Q21" i="5"/>
  <c r="Q22" i="5"/>
  <c r="Q23" i="5"/>
  <c r="Q24" i="5"/>
  <c r="Q25" i="5"/>
  <c r="Q26" i="5"/>
  <c r="Q27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A15" i="5"/>
  <c r="U59" i="5"/>
  <c r="V59" i="5"/>
  <c r="Z59" i="5"/>
  <c r="U60" i="5"/>
  <c r="V60" i="5"/>
  <c r="Z60" i="5"/>
  <c r="U61" i="5"/>
  <c r="V61" i="5"/>
  <c r="Z61" i="5"/>
  <c r="U62" i="5"/>
  <c r="V62" i="5"/>
  <c r="Z62" i="5"/>
  <c r="U63" i="5"/>
  <c r="V63" i="5"/>
  <c r="Z63" i="5"/>
  <c r="Z64" i="5"/>
  <c r="U65" i="5"/>
  <c r="V65" i="5"/>
  <c r="Z65" i="5"/>
  <c r="U66" i="5"/>
  <c r="V66" i="5"/>
  <c r="Z66" i="5"/>
  <c r="U67" i="5"/>
  <c r="V67" i="5"/>
  <c r="Z67" i="5"/>
  <c r="U68" i="5"/>
  <c r="V68" i="5"/>
  <c r="Z68" i="5"/>
  <c r="Z80" i="5"/>
  <c r="U57" i="5"/>
  <c r="V57" i="5"/>
  <c r="U24" i="5"/>
  <c r="V24" i="5"/>
  <c r="U25" i="5"/>
  <c r="V25" i="5"/>
  <c r="U21" i="5"/>
  <c r="V21" i="5"/>
  <c r="U74" i="5"/>
  <c r="V74" i="5"/>
  <c r="V8" i="5"/>
  <c r="V76" i="5"/>
  <c r="U64" i="5"/>
  <c r="V64" i="5"/>
  <c r="Z82" i="5"/>
  <c r="Z84" i="5"/>
  <c r="V23" i="5"/>
  <c r="U27" i="5"/>
  <c r="V27" i="5"/>
  <c r="Z31" i="5"/>
  <c r="K33" i="5"/>
  <c r="AB31" i="5"/>
  <c r="Z33" i="5"/>
  <c r="Z35" i="5"/>
  <c r="AB80" i="5"/>
  <c r="K82" i="5"/>
  <c r="B81" i="5"/>
</calcChain>
</file>

<file path=xl/sharedStrings.xml><?xml version="1.0" encoding="utf-8"?>
<sst xmlns="http://schemas.openxmlformats.org/spreadsheetml/2006/main" count="302" uniqueCount="159">
  <si>
    <t>DATE :</t>
  </si>
  <si>
    <t>heure de début des mesures :</t>
  </si>
  <si>
    <t>heure de fin des mesures :</t>
  </si>
  <si>
    <t>nombre de mesures :</t>
  </si>
  <si>
    <t>REFERENCES DES MESURES</t>
  </si>
  <si>
    <t>MESURES</t>
  </si>
  <si>
    <t>Date</t>
  </si>
  <si>
    <t>N° de l'ombre (i)</t>
  </si>
  <si>
    <t>1</t>
  </si>
  <si>
    <t>Présence de vent :</t>
  </si>
  <si>
    <t>Netteté de l'ombre :</t>
  </si>
  <si>
    <t>Bord de l'ombre du fil à plomb :</t>
  </si>
  <si>
    <t>Qualité de l'horizontalité de la table :</t>
  </si>
  <si>
    <t>CALCULS</t>
  </si>
  <si>
    <t>DECLINAISON</t>
  </si>
  <si>
    <t>(deg)</t>
  </si>
  <si>
    <t>**</t>
  </si>
  <si>
    <t>Ecart-Type =</t>
  </si>
  <si>
    <t>min</t>
  </si>
  <si>
    <t>a</t>
  </si>
  <si>
    <t>b</t>
  </si>
  <si>
    <t>(mm)</t>
  </si>
  <si>
    <t>Heure UT de passage au méridien du lieu</t>
  </si>
  <si>
    <t>Instant UT du pointé</t>
  </si>
  <si>
    <t xml:space="preserve">Calcul de l'angle </t>
  </si>
  <si>
    <t>Angle horaire du soleil</t>
  </si>
  <si>
    <t>Déclinaison du Soleil (éphémérides)</t>
  </si>
  <si>
    <t>Azimut du soleil</t>
  </si>
  <si>
    <t>Déclinaison du cadran</t>
  </si>
  <si>
    <t>hh</t>
  </si>
  <si>
    <t>mm</t>
  </si>
  <si>
    <t>ss</t>
  </si>
  <si>
    <r>
      <t>K</t>
    </r>
    <r>
      <rPr>
        <b/>
        <i/>
        <vertAlign val="subscript"/>
        <sz val="13"/>
        <rFont val="Trebuchet MS"/>
        <family val="2"/>
      </rPr>
      <t>i</t>
    </r>
  </si>
  <si>
    <r>
      <t>H</t>
    </r>
    <r>
      <rPr>
        <b/>
        <i/>
        <vertAlign val="subscript"/>
        <sz val="13"/>
        <rFont val="Trebuchet MS"/>
        <family val="2"/>
      </rPr>
      <t>i</t>
    </r>
  </si>
  <si>
    <r>
      <rPr>
        <b/>
        <i/>
        <sz val="13"/>
        <rFont val="Symbol"/>
        <family val="1"/>
        <charset val="2"/>
      </rPr>
      <t>d</t>
    </r>
    <r>
      <rPr>
        <b/>
        <i/>
        <vertAlign val="subscript"/>
        <sz val="13"/>
        <rFont val="Trebuchet MS"/>
        <family val="2"/>
      </rPr>
      <t>i</t>
    </r>
  </si>
  <si>
    <t>a (test)</t>
  </si>
  <si>
    <r>
      <t>A</t>
    </r>
    <r>
      <rPr>
        <b/>
        <i/>
        <vertAlign val="subscript"/>
        <sz val="13"/>
        <rFont val="Trebuchet MS"/>
        <family val="2"/>
      </rPr>
      <t>i</t>
    </r>
  </si>
  <si>
    <r>
      <t>D</t>
    </r>
    <r>
      <rPr>
        <b/>
        <i/>
        <vertAlign val="subscript"/>
        <sz val="13"/>
        <rFont val="Trebuchet MS"/>
        <family val="2"/>
      </rPr>
      <t>i</t>
    </r>
  </si>
  <si>
    <t>heure</t>
  </si>
  <si>
    <t>minute</t>
  </si>
  <si>
    <t>seconde</t>
  </si>
  <si>
    <t>(degré)</t>
  </si>
  <si>
    <t>hh:mm:ss</t>
  </si>
  <si>
    <t>format : jj / mm / aaaa</t>
  </si>
  <si>
    <t>temps UT</t>
  </si>
  <si>
    <t>LATITUDE</t>
  </si>
  <si>
    <t>Commentaires (mémo):</t>
  </si>
  <si>
    <t>LONGITUDE</t>
  </si>
  <si>
    <r>
      <rPr>
        <b/>
        <sz val="11"/>
        <rFont val="Trebuchet MS"/>
        <family val="2"/>
      </rPr>
      <t xml:space="preserve">oui </t>
    </r>
    <r>
      <rPr>
        <sz val="11"/>
        <rFont val="Trebuchet MS"/>
        <family val="2"/>
      </rPr>
      <t xml:space="preserve">             </t>
    </r>
    <r>
      <rPr>
        <strike/>
        <sz val="11"/>
        <rFont val="Trebuchet MS"/>
        <family val="2"/>
      </rPr>
      <t>non</t>
    </r>
  </si>
  <si>
    <r>
      <rPr>
        <strike/>
        <sz val="11"/>
        <rFont val="Trebuchet MS"/>
        <family val="2"/>
      </rPr>
      <t>faible</t>
    </r>
    <r>
      <rPr>
        <sz val="11"/>
        <rFont val="Trebuchet MS"/>
        <family val="2"/>
      </rPr>
      <t xml:space="preserve">          </t>
    </r>
    <r>
      <rPr>
        <b/>
        <sz val="11"/>
        <rFont val="Trebuchet MS"/>
        <family val="2"/>
      </rPr>
      <t>fort</t>
    </r>
  </si>
  <si>
    <t>(- pour est ; + pour ouest)</t>
  </si>
  <si>
    <r>
      <rPr>
        <b/>
        <sz val="11"/>
        <rFont val="Trebuchet MS"/>
        <family val="2"/>
      </rPr>
      <t>bonne</t>
    </r>
    <r>
      <rPr>
        <sz val="11"/>
        <rFont val="Trebuchet MS"/>
        <family val="2"/>
      </rPr>
      <t xml:space="preserve">        </t>
    </r>
    <r>
      <rPr>
        <strike/>
        <sz val="11"/>
        <rFont val="Trebuchet MS"/>
        <family val="2"/>
      </rPr>
      <t>médiocre</t>
    </r>
  </si>
  <si>
    <t>Ne pas modifier ces cellules</t>
  </si>
  <si>
    <t>^  Valeurs à saisir manuellement  ^</t>
  </si>
  <si>
    <t>^  Saisie manuelle  ^</t>
  </si>
  <si>
    <t>MOYENNE =</t>
  </si>
  <si>
    <t>Intervalle de confiance à 95% = +/-</t>
  </si>
  <si>
    <t>CELLULES BLANCHES = NE PAS MODIFIER</t>
  </si>
  <si>
    <t>#NA signifie que la cellule n'a pas de valeur déclarée (donc n'entre pas en compte dans le calcul de la moyenne)</t>
  </si>
  <si>
    <t>deg</t>
  </si>
  <si>
    <t>Dans ce cas la formule est [ D = A + K - 180° ].</t>
  </si>
  <si>
    <t>En prenant en compte le bord inférieur de l'ombre (côté opposé au Mur)</t>
  </si>
  <si>
    <r>
      <rPr>
        <b/>
        <sz val="12"/>
        <color indexed="10"/>
        <rFont val="Trebuchet MS"/>
        <family val="2"/>
      </rPr>
      <t xml:space="preserve">SUP. </t>
    </r>
    <r>
      <rPr>
        <sz val="11"/>
        <rFont val="Trebuchet MS"/>
        <family val="2"/>
      </rPr>
      <t xml:space="preserve">      </t>
    </r>
    <r>
      <rPr>
        <strike/>
        <sz val="11"/>
        <rFont val="Trebuchet MS"/>
        <family val="2"/>
      </rPr>
      <t>INF.</t>
    </r>
  </si>
  <si>
    <r>
      <rPr>
        <strike/>
        <sz val="12"/>
        <rFont val="Trebuchet MS"/>
        <family val="2"/>
      </rPr>
      <t>SUP.</t>
    </r>
    <r>
      <rPr>
        <b/>
        <sz val="12"/>
        <color indexed="10"/>
        <rFont val="Trebuchet MS"/>
        <family val="2"/>
      </rPr>
      <t xml:space="preserve"> </t>
    </r>
    <r>
      <rPr>
        <sz val="11"/>
        <rFont val="Trebuchet MS"/>
        <family val="2"/>
      </rPr>
      <t xml:space="preserve">    </t>
    </r>
    <r>
      <rPr>
        <sz val="14"/>
        <color indexed="10"/>
        <rFont val="Trebuchet MS"/>
        <family val="2"/>
      </rPr>
      <t xml:space="preserve">  INF.</t>
    </r>
  </si>
  <si>
    <t>SUP</t>
  </si>
  <si>
    <t>INF</t>
  </si>
  <si>
    <t>D</t>
  </si>
  <si>
    <t>&amp;</t>
  </si>
  <si>
    <t>\\</t>
  </si>
  <si>
    <t>Déclinaison gnomonique : VARIANTE sur la  méthode de la PLANCHETTE</t>
  </si>
  <si>
    <t>ETENDUE</t>
  </si>
  <si>
    <t>1–α</t>
  </si>
  <si>
    <t>75 %</t>
  </si>
  <si>
    <t>80 %</t>
  </si>
  <si>
    <t>85 %</t>
  </si>
  <si>
    <t>90 %</t>
  </si>
  <si>
    <t>95 %</t>
  </si>
  <si>
    <t>97,5 %</t>
  </si>
  <si>
    <t>99 %</t>
  </si>
  <si>
    <t>99,5 %</t>
  </si>
  <si>
    <t>99,75 %</t>
  </si>
  <si>
    <t>99,9 %</t>
  </si>
  <si>
    <t>99,95 %</t>
  </si>
  <si>
    <t>Loi de Student : écart type et niveau de confiance</t>
  </si>
  <si>
    <t>k</t>
  </si>
  <si>
    <t>Niveau de confiance</t>
  </si>
  <si>
    <t>5 mesures</t>
  </si>
  <si>
    <t>10 mesures</t>
  </si>
  <si>
    <t>20 mesures</t>
  </si>
  <si>
    <t>&gt; 100 mesures</t>
  </si>
  <si>
    <t>(loi normale)</t>
  </si>
  <si>
    <t>50 %</t>
  </si>
  <si>
    <t>0,73⋅σ</t>
  </si>
  <si>
    <t>0,70⋅σ</t>
  </si>
  <si>
    <t>0,69⋅σ</t>
  </si>
  <si>
    <t>0,67⋅σ</t>
  </si>
  <si>
    <t>68 %</t>
  </si>
  <si>
    <t>1⋅σ</t>
  </si>
  <si>
    <t>70 %</t>
  </si>
  <si>
    <t>1,16⋅σ</t>
  </si>
  <si>
    <t>1,09⋅σ</t>
  </si>
  <si>
    <t>1,06⋅σ</t>
  </si>
  <si>
    <t>1,04⋅σ</t>
  </si>
  <si>
    <t>87 %</t>
  </si>
  <si>
    <t>1,5⋅σ</t>
  </si>
  <si>
    <t>2,02⋅σ</t>
  </si>
  <si>
    <t>1,81⋅σ</t>
  </si>
  <si>
    <t>1,73⋅σ</t>
  </si>
  <si>
    <t>1,65⋅σ</t>
  </si>
  <si>
    <t>2,57⋅σ</t>
  </si>
  <si>
    <t>2,23⋅σ</t>
  </si>
  <si>
    <t>2,09⋅σ</t>
  </si>
  <si>
    <t>1,96⋅σ</t>
  </si>
  <si>
    <t>4,03⋅σ</t>
  </si>
  <si>
    <t>3,17⋅σ</t>
  </si>
  <si>
    <t>2,85⋅σ</t>
  </si>
  <si>
    <t>2,56⋅σ</t>
  </si>
  <si>
    <t>99,7 %</t>
  </si>
  <si>
    <t>3⋅σ</t>
  </si>
  <si>
    <t>6,87⋅σ</t>
  </si>
  <si>
    <t>4,59⋅σ</t>
  </si>
  <si>
    <t>3,85⋅σ</t>
  </si>
  <si>
    <t>3,28⋅σ</t>
  </si>
  <si>
    <t>99,999 999 8 %</t>
  </si>
  <si>
    <t>6⋅σ</t>
  </si>
  <si>
    <t>∞</t>
  </si>
  <si>
    <t>^  Sélection  ^</t>
  </si>
  <si>
    <r>
      <t>CELLULES VERTES = A MODIFIER</t>
    </r>
    <r>
      <rPr>
        <b/>
        <sz val="12"/>
        <rFont val="Trebuchet MS"/>
        <family val="2"/>
      </rPr>
      <t xml:space="preserve"> / valeurs expérimentales</t>
    </r>
  </si>
  <si>
    <r>
      <t>Consulter Cadran Info n°41, Mai 2020: "</t>
    </r>
    <r>
      <rPr>
        <i/>
        <sz val="12"/>
        <rFont val="Trebuchet MS"/>
        <family val="2"/>
      </rPr>
      <t>Sur une Variante de la méthode de la planchette</t>
    </r>
    <r>
      <rPr>
        <sz val="12"/>
        <rFont val="Trebuchet MS"/>
        <family val="2"/>
      </rPr>
      <t>", D. Collin.</t>
    </r>
  </si>
  <si>
    <t>Dans ce cas la formule est [ D = 180° + A - K ].</t>
  </si>
  <si>
    <r>
      <t xml:space="preserve">En prenant en compte le bord </t>
    </r>
    <r>
      <rPr>
        <i/>
        <sz val="14"/>
        <rFont val="Trebuchet MS"/>
        <family val="2"/>
      </rPr>
      <t>supérieur</t>
    </r>
    <r>
      <rPr>
        <sz val="14"/>
        <rFont val="Trebuchet MS"/>
        <family val="2"/>
      </rPr>
      <t xml:space="preserve"> de l'ombre (côté Mur)</t>
    </r>
  </si>
  <si>
    <r>
      <t xml:space="preserve">En prenant en compte le bord </t>
    </r>
    <r>
      <rPr>
        <i/>
        <sz val="14"/>
        <rFont val="Trebuchet MS"/>
        <family val="2"/>
      </rPr>
      <t>inférieur</t>
    </r>
    <r>
      <rPr>
        <sz val="14"/>
        <rFont val="Trebuchet MS"/>
        <family val="2"/>
      </rPr>
      <t xml:space="preserve"> de l'ombre (côté Mur)</t>
    </r>
  </si>
  <si>
    <r>
      <t xml:space="preserve">Mettre </t>
    </r>
    <r>
      <rPr>
        <b/>
        <sz val="12"/>
        <color indexed="10"/>
        <rFont val="Trebuchet MS"/>
        <family val="2"/>
      </rPr>
      <t>0</t>
    </r>
    <r>
      <rPr>
        <b/>
        <sz val="12"/>
        <color indexed="62"/>
        <rFont val="Trebuchet MS"/>
        <family val="2"/>
      </rPr>
      <t xml:space="preserve"> s'il n'y a pas de calcul à faire, ou encore pour enlever une valeur aberrante!</t>
    </r>
  </si>
  <si>
    <t>Mettre 1 si à gauche ; Mettre 2 si à droite ; Mettre 0 si vide ; Mettre 3 si Soleil derrière gauche; Mettre 4 si Soleil derrière droite</t>
  </si>
  <si>
    <t xml:space="preserve">Position de l'ombre par rapport à la perpendiculaire au mur. </t>
  </si>
  <si>
    <r>
      <rPr>
        <sz val="10"/>
        <color rgb="FFFFFF00"/>
        <rFont val="Symbol"/>
        <family val="1"/>
        <charset val="2"/>
      </rPr>
      <t>D</t>
    </r>
    <r>
      <rPr>
        <sz val="10"/>
        <color rgb="FFFFFF00"/>
        <rFont val="Lucida Console"/>
        <family val="3"/>
      </rPr>
      <t>D</t>
    </r>
  </si>
  <si>
    <r>
      <rPr>
        <i/>
        <sz val="10"/>
        <color rgb="FFFFFF00"/>
        <rFont val="Symbol"/>
        <family val="1"/>
        <charset val="2"/>
      </rPr>
      <t>D</t>
    </r>
    <r>
      <rPr>
        <i/>
        <sz val="10"/>
        <color rgb="FFFFFF00"/>
        <rFont val="Lucida Console"/>
        <family val="3"/>
      </rPr>
      <t>D</t>
    </r>
  </si>
  <si>
    <t>Formule utilisée</t>
  </si>
  <si>
    <t>COLONNE Y</t>
  </si>
  <si>
    <r>
      <t xml:space="preserve">Mettre </t>
    </r>
    <r>
      <rPr>
        <b/>
        <sz val="12"/>
        <color indexed="10"/>
        <rFont val="Trebuchet MS"/>
        <family val="2"/>
      </rPr>
      <t>1</t>
    </r>
    <r>
      <rPr>
        <b/>
        <sz val="12"/>
        <color indexed="62"/>
        <rFont val="Trebuchet MS"/>
        <family val="2"/>
      </rPr>
      <t xml:space="preserve"> si le triangle ACD est à GAUCHE  de la normale (voir photographie);  Formule : [ D = A - K ]</t>
    </r>
  </si>
  <si>
    <r>
      <t xml:space="preserve">Mettre </t>
    </r>
    <r>
      <rPr>
        <b/>
        <sz val="12"/>
        <color indexed="10"/>
        <rFont val="Trebuchet MS"/>
        <family val="2"/>
      </rPr>
      <t>2</t>
    </r>
    <r>
      <rPr>
        <b/>
        <sz val="12"/>
        <color indexed="62"/>
        <rFont val="Trebuchet MS"/>
        <family val="2"/>
      </rPr>
      <t xml:space="preserve"> si le triangle ACD est à DROITE  de la normale (voir photographie);  Formule : [ D = A + K ]</t>
    </r>
  </si>
  <si>
    <r>
      <t xml:space="preserve">Mettre </t>
    </r>
    <r>
      <rPr>
        <b/>
        <sz val="12"/>
        <color indexed="10"/>
        <rFont val="Trebuchet MS"/>
        <family val="2"/>
      </rPr>
      <t>1</t>
    </r>
    <r>
      <rPr>
        <b/>
        <sz val="12"/>
        <color indexed="62"/>
        <rFont val="Trebuchet MS"/>
        <family val="2"/>
      </rPr>
      <t xml:space="preserve"> si le triangle ACD est à GAUCHE de la normale (voir photographie) ;  Formule : [ D = A - K ]</t>
    </r>
  </si>
  <si>
    <r>
      <t xml:space="preserve">Mettre </t>
    </r>
    <r>
      <rPr>
        <b/>
        <sz val="12"/>
        <color indexed="10"/>
        <rFont val="Trebuchet MS"/>
        <family val="2"/>
      </rPr>
      <t>2</t>
    </r>
    <r>
      <rPr>
        <b/>
        <sz val="12"/>
        <color indexed="62"/>
        <rFont val="Trebuchet MS"/>
        <family val="2"/>
      </rPr>
      <t xml:space="preserve"> si le triangle ACD est à DROITE de la normale (voir photographie) ;  Formule : [ D = A + K ]</t>
    </r>
  </si>
  <si>
    <r>
      <t xml:space="preserve">Mettre </t>
    </r>
    <r>
      <rPr>
        <b/>
        <sz val="12"/>
        <color indexed="10"/>
        <rFont val="Trebuchet MS"/>
        <family val="2"/>
      </rPr>
      <t>3</t>
    </r>
    <r>
      <rPr>
        <b/>
        <sz val="12"/>
        <color indexed="62"/>
        <rFont val="Trebuchet MS"/>
        <family val="2"/>
      </rPr>
      <t xml:space="preserve"> si le Soleil est passé derrière le plan du mur et à gauche.</t>
    </r>
  </si>
  <si>
    <r>
      <t>Mettre</t>
    </r>
    <r>
      <rPr>
        <b/>
        <sz val="12"/>
        <color rgb="FFFF0000"/>
        <rFont val="Trebuchet MS"/>
        <family val="2"/>
      </rPr>
      <t xml:space="preserve"> 4</t>
    </r>
    <r>
      <rPr>
        <b/>
        <sz val="12"/>
        <color indexed="62"/>
        <rFont val="Trebuchet MS"/>
        <family val="2"/>
      </rPr>
      <t xml:space="preserve"> si le Soleil est passé derrière le plan du mur et à droite.</t>
    </r>
  </si>
  <si>
    <r>
      <t xml:space="preserve">Mettre </t>
    </r>
    <r>
      <rPr>
        <b/>
        <sz val="12"/>
        <color indexed="10"/>
        <rFont val="Trebuchet MS"/>
        <family val="2"/>
      </rPr>
      <t>3</t>
    </r>
    <r>
      <rPr>
        <b/>
        <sz val="12"/>
        <color indexed="62"/>
        <rFont val="Trebuchet MS"/>
        <family val="2"/>
      </rPr>
      <t xml:space="preserve"> si le Soleil est passé derrière le plan du mur et par la gauche.</t>
    </r>
  </si>
  <si>
    <r>
      <t xml:space="preserve">Mettre </t>
    </r>
    <r>
      <rPr>
        <b/>
        <sz val="12"/>
        <color indexed="10"/>
        <rFont val="Trebuchet MS"/>
        <family val="2"/>
      </rPr>
      <t>4</t>
    </r>
    <r>
      <rPr>
        <b/>
        <sz val="12"/>
        <color indexed="62"/>
        <rFont val="Trebuchet MS"/>
        <family val="2"/>
      </rPr>
      <t xml:space="preserve"> si le Soleil est passé derrière le plan du mur et par la droite.</t>
    </r>
  </si>
  <si>
    <t>Remplacer les exemples par vos propres valeurs numériques</t>
  </si>
  <si>
    <t>Nom et adresse du site</t>
  </si>
  <si>
    <t>DECLINAISON DU CADRAN</t>
  </si>
  <si>
    <t>NOM(S)</t>
  </si>
  <si>
    <t>objet : relevés des directions des ombres d'un fil à plomb</t>
  </si>
  <si>
    <r>
      <t xml:space="preserve">Latitude </t>
    </r>
    <r>
      <rPr>
        <b/>
        <sz val="11"/>
        <rFont val="Bookman Old Style"/>
        <family val="1"/>
      </rPr>
      <t>:</t>
    </r>
  </si>
  <si>
    <t xml:space="preserve">Longitude : </t>
  </si>
  <si>
    <t>feuille n°…</t>
  </si>
  <si>
    <t>Figure indiquant le fonctionnement de la variante de la méthode de la planchette</t>
  </si>
  <si>
    <t>l</t>
  </si>
  <si>
    <t>Variante de la méthode de la PLANCHETTE</t>
  </si>
  <si>
    <r>
      <t>S</t>
    </r>
    <r>
      <rPr>
        <b/>
        <sz val="12"/>
        <color indexed="62"/>
        <rFont val="Trebuchet MS"/>
        <family val="2"/>
      </rPr>
      <t xml:space="preserve">i le Soleil passe dans le plan du mur (cas précis où a=b): par la gauche prendre </t>
    </r>
    <r>
      <rPr>
        <b/>
        <sz val="12"/>
        <color rgb="FFFF0000"/>
        <rFont val="Trebuchet MS"/>
        <family val="2"/>
      </rPr>
      <t>1</t>
    </r>
    <r>
      <rPr>
        <b/>
        <sz val="12"/>
        <color indexed="62"/>
        <rFont val="Trebuchet MS"/>
        <family val="2"/>
      </rPr>
      <t xml:space="preserve"> ; par la droite prendre </t>
    </r>
    <r>
      <rPr>
        <b/>
        <sz val="12"/>
        <color rgb="FFFF0000"/>
        <rFont val="Trebuchet MS"/>
        <family val="2"/>
      </rPr>
      <t>2</t>
    </r>
    <r>
      <rPr>
        <b/>
        <sz val="12"/>
        <color indexed="62"/>
        <rFont val="Trebuchet M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</si>
</sst>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00"/>
    <numFmt numFmtId="166" formatCode="0.000"/>
    <numFmt numFmtId="167" formatCode="0.0000"/>
    <numFmt numFmtId="168" formatCode="0.00000"/>
    <numFmt numFmtId="169" formatCode="0.0"/>
    <numFmt numFmtId="170" formatCode="[$-F400]h:mm:ss\ AM/PM"/>
    <numFmt numFmtId="171" formatCode="&quot;Nb. total de mesures = &quot;##0"/>
    <numFmt numFmtId="172" formatCode="00.0"/>
    <numFmt numFmtId="173" formatCode="&quot;+/- &quot;\ 0&quot;'&quot;"/>
  </numFmts>
  <fonts count="73">
    <font>
      <sz val="10"/>
      <name val="Times New Roman"/>
      <family val="1"/>
    </font>
    <font>
      <sz val="10"/>
      <name val="Arial"/>
    </font>
    <font>
      <sz val="12"/>
      <name val="Arial Rounded MT Bold"/>
      <family val="2"/>
    </font>
    <font>
      <b/>
      <sz val="26"/>
      <name val="Arial Rounded MT Bold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Bookman Old Style"/>
      <family val="1"/>
    </font>
    <font>
      <b/>
      <sz val="11"/>
      <name val="Bookman Old Style"/>
      <family val="1"/>
    </font>
    <font>
      <sz val="12"/>
      <name val="Bookman Old Style"/>
      <family val="1"/>
    </font>
    <font>
      <sz val="10"/>
      <name val="Bookman Old Style"/>
      <family val="1"/>
    </font>
    <font>
      <sz val="8"/>
      <name val="Times New Roman"/>
      <family val="1"/>
    </font>
    <font>
      <sz val="12"/>
      <name val="Trebuchet MS"/>
      <family val="2"/>
    </font>
    <font>
      <b/>
      <sz val="12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name val="Trebuchet MS"/>
      <family val="2"/>
    </font>
    <font>
      <i/>
      <sz val="12"/>
      <name val="Trebuchet MS"/>
      <family val="2"/>
    </font>
    <font>
      <b/>
      <i/>
      <sz val="12"/>
      <name val="Trebuchet MS"/>
      <family val="2"/>
    </font>
    <font>
      <b/>
      <i/>
      <sz val="9"/>
      <name val="Trebuchet MS"/>
      <family val="2"/>
    </font>
    <font>
      <b/>
      <i/>
      <sz val="13"/>
      <name val="Trebuchet MS"/>
      <family val="2"/>
    </font>
    <font>
      <b/>
      <i/>
      <vertAlign val="subscript"/>
      <sz val="13"/>
      <name val="Trebuchet MS"/>
      <family val="2"/>
    </font>
    <font>
      <b/>
      <i/>
      <sz val="13"/>
      <name val="Trebuchet MS"/>
      <family val="1"/>
      <charset val="2"/>
    </font>
    <font>
      <b/>
      <i/>
      <sz val="13"/>
      <name val="Symbol"/>
      <family val="1"/>
      <charset val="2"/>
    </font>
    <font>
      <b/>
      <i/>
      <sz val="8"/>
      <name val="Trebuchet MS"/>
      <family val="2"/>
    </font>
    <font>
      <sz val="9"/>
      <name val="Trebuchet MS"/>
      <family val="2"/>
    </font>
    <font>
      <vertAlign val="subscript"/>
      <sz val="12"/>
      <name val="Trebuchet MS"/>
      <family val="2"/>
    </font>
    <font>
      <i/>
      <sz val="8"/>
      <name val="Trebuchet MS"/>
      <family val="2"/>
    </font>
    <font>
      <b/>
      <sz val="14"/>
      <name val="Trebuchet MS"/>
      <family val="2"/>
    </font>
    <font>
      <i/>
      <sz val="10"/>
      <name val="Trebuchet MS"/>
      <family val="2"/>
    </font>
    <font>
      <b/>
      <i/>
      <u/>
      <sz val="12"/>
      <name val="Trebuchet MS"/>
      <family val="2"/>
    </font>
    <font>
      <sz val="11"/>
      <name val="Trebuchet MS"/>
      <family val="2"/>
    </font>
    <font>
      <u/>
      <sz val="11"/>
      <name val="Trebuchet MS"/>
      <family val="2"/>
    </font>
    <font>
      <strike/>
      <sz val="11"/>
      <name val="Trebuchet MS"/>
      <family val="2"/>
    </font>
    <font>
      <b/>
      <sz val="9"/>
      <name val="Trebuchet MS"/>
      <family val="2"/>
    </font>
    <font>
      <sz val="11"/>
      <name val="Segoe UI"/>
      <family val="2"/>
    </font>
    <font>
      <b/>
      <sz val="12"/>
      <color indexed="10"/>
      <name val="Trebuchet MS"/>
      <family val="2"/>
    </font>
    <font>
      <b/>
      <sz val="12"/>
      <color indexed="62"/>
      <name val="Trebuchet MS"/>
      <family val="2"/>
    </font>
    <font>
      <strike/>
      <sz val="12"/>
      <name val="Trebuchet MS"/>
      <family val="2"/>
    </font>
    <font>
      <sz val="14"/>
      <color indexed="10"/>
      <name val="Trebuchet MS"/>
      <family val="2"/>
    </font>
    <font>
      <sz val="12"/>
      <name val="Times"/>
    </font>
    <font>
      <u/>
      <sz val="10"/>
      <color theme="10"/>
      <name val="Times New Roman"/>
      <family val="1"/>
    </font>
    <font>
      <i/>
      <sz val="12"/>
      <color rgb="FFFF0000"/>
      <name val="Tunga"/>
      <family val="2"/>
    </font>
    <font>
      <b/>
      <sz val="12"/>
      <color rgb="FF7030A0"/>
      <name val="Trebuchet MS"/>
      <family val="2"/>
    </font>
    <font>
      <sz val="10"/>
      <color theme="0"/>
      <name val="Trebuchet MS"/>
      <family val="2"/>
    </font>
    <font>
      <b/>
      <i/>
      <sz val="16"/>
      <color rgb="FF7030A0"/>
      <name val="Trebuchet MS"/>
      <family val="2"/>
    </font>
    <font>
      <b/>
      <sz val="14"/>
      <color rgb="FF7030A0"/>
      <name val="Trebuchet MS"/>
      <family val="2"/>
    </font>
    <font>
      <b/>
      <sz val="12"/>
      <color rgb="FFFF0000"/>
      <name val="Trebuchet MS"/>
      <family val="2"/>
    </font>
    <font>
      <b/>
      <sz val="16"/>
      <color rgb="FFFFFF00"/>
      <name val="Lucida Console"/>
      <family val="3"/>
    </font>
    <font>
      <b/>
      <sz val="14"/>
      <color rgb="FFFF0000"/>
      <name val="Trebuchet MS"/>
      <family val="2"/>
    </font>
    <font>
      <b/>
      <sz val="12"/>
      <color rgb="FF222222"/>
      <name val="Times New Roman"/>
      <family val="1"/>
    </font>
    <font>
      <b/>
      <sz val="11"/>
      <color rgb="FF222222"/>
      <name val="Arial"/>
      <family val="2"/>
    </font>
    <font>
      <b/>
      <i/>
      <sz val="11"/>
      <color rgb="FF222222"/>
      <name val="Arial"/>
      <family val="2"/>
    </font>
    <font>
      <b/>
      <sz val="10"/>
      <color rgb="FF222222"/>
      <name val="Arial"/>
      <family val="2"/>
    </font>
    <font>
      <b/>
      <sz val="11"/>
      <color rgb="FFFF0000"/>
      <name val="Arial"/>
      <family val="2"/>
    </font>
    <font>
      <sz val="11"/>
      <color rgb="FF222222"/>
      <name val="Arial"/>
      <family val="2"/>
    </font>
    <font>
      <sz val="12"/>
      <color rgb="FF222222"/>
      <name val="Arial"/>
      <family val="2"/>
    </font>
    <font>
      <b/>
      <sz val="12"/>
      <color rgb="FFFF0000"/>
      <name val="Arial"/>
      <family val="2"/>
    </font>
    <font>
      <b/>
      <sz val="12"/>
      <color rgb="FFFFFF00"/>
      <name val="Lucida Console"/>
      <family val="3"/>
    </font>
    <font>
      <b/>
      <sz val="11"/>
      <color rgb="FF002060"/>
      <name val="Trebuchet MS"/>
      <family val="2"/>
    </font>
    <font>
      <b/>
      <sz val="10"/>
      <color rgb="FF1F07B1"/>
      <name val="Trebuchet MS"/>
      <family val="2"/>
    </font>
    <font>
      <b/>
      <sz val="12"/>
      <color theme="8" tint="-0.249977111117893"/>
      <name val="Trebuchet MS"/>
      <family val="2"/>
    </font>
    <font>
      <sz val="14"/>
      <name val="Trebuchet MS"/>
      <family val="2"/>
    </font>
    <font>
      <sz val="16"/>
      <name val="Trebuchet MS"/>
      <family val="2"/>
    </font>
    <font>
      <i/>
      <sz val="14"/>
      <name val="Trebuchet MS"/>
      <family val="2"/>
    </font>
    <font>
      <sz val="10"/>
      <color rgb="FFFFFF00"/>
      <name val="Lucida Console"/>
      <family val="3"/>
    </font>
    <font>
      <sz val="10"/>
      <color rgb="FFFFFF00"/>
      <name val="Lucida Console"/>
      <family val="1"/>
      <charset val="2"/>
    </font>
    <font>
      <sz val="10"/>
      <color rgb="FFFFFF00"/>
      <name val="Symbol"/>
      <family val="1"/>
      <charset val="2"/>
    </font>
    <font>
      <i/>
      <sz val="10"/>
      <color rgb="FFFFFF00"/>
      <name val="Lucida Console"/>
      <family val="3"/>
    </font>
    <font>
      <i/>
      <sz val="10"/>
      <color rgb="FFFFFF00"/>
      <name val="Lucida Console"/>
      <family val="1"/>
      <charset val="2"/>
    </font>
    <font>
      <i/>
      <sz val="10"/>
      <color rgb="FFFFFF00"/>
      <name val="Symbol"/>
      <family val="1"/>
      <charset val="2"/>
    </font>
    <font>
      <b/>
      <sz val="12"/>
      <name val="Times"/>
    </font>
    <font>
      <sz val="18"/>
      <name val="Arial Rounded MT Bold"/>
      <family val="2"/>
    </font>
    <font>
      <b/>
      <i/>
      <sz val="24"/>
      <name val="Brush Script MT"/>
      <family val="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rgb="FF7030A0"/>
        <bgColor indexed="26"/>
      </patternFill>
    </fill>
    <fill>
      <patternFill patternType="solid">
        <fgColor rgb="FF0070C0"/>
        <bgColor indexed="26"/>
      </patternFill>
    </fill>
    <fill>
      <patternFill patternType="solid">
        <fgColor rgb="FFEAECF0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26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 style="medium">
        <color rgb="FFA2A9B1"/>
      </bottom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/>
      <diagonal/>
    </border>
    <border>
      <left style="medium">
        <color rgb="FFA2A9B1"/>
      </left>
      <right style="medium">
        <color rgb="FFA2A9B1"/>
      </right>
      <top/>
      <bottom style="medium">
        <color rgb="FFA2A9B1"/>
      </bottom>
      <diagonal/>
    </border>
    <border>
      <left/>
      <right/>
      <top/>
      <bottom style="medium">
        <color rgb="FFA2A9B1"/>
      </bottom>
      <diagonal/>
    </border>
  </borders>
  <cellStyleXfs count="3">
    <xf numFmtId="0" fontId="0" fillId="2" borderId="0"/>
    <xf numFmtId="0" fontId="40" fillId="2" borderId="0" applyNumberFormat="0" applyFill="0" applyBorder="0" applyAlignment="0" applyProtection="0"/>
    <xf numFmtId="164" fontId="1" fillId="0" borderId="0" applyFill="0" applyBorder="0" applyAlignment="0" applyProtection="0"/>
  </cellStyleXfs>
  <cellXfs count="352">
    <xf numFmtId="0" fontId="0" fillId="2" borderId="0" xfId="0"/>
    <xf numFmtId="0" fontId="0" fillId="2" borderId="0" xfId="0" applyBorder="1" applyAlignment="1">
      <alignment vertical="center"/>
    </xf>
    <xf numFmtId="0" fontId="2" fillId="2" borderId="0" xfId="0" applyFont="1" applyBorder="1" applyAlignment="1">
      <alignment vertical="center"/>
    </xf>
    <xf numFmtId="0" fontId="0" fillId="2" borderId="0" xfId="0" applyFont="1" applyBorder="1" applyAlignment="1">
      <alignment vertical="center"/>
    </xf>
    <xf numFmtId="15" fontId="4" fillId="2" borderId="0" xfId="0" applyNumberFormat="1" applyFont="1" applyBorder="1" applyAlignment="1">
      <alignment vertical="center"/>
    </xf>
    <xf numFmtId="0" fontId="0" fillId="2" borderId="0" xfId="0" applyFont="1" applyBorder="1" applyAlignment="1">
      <alignment horizontal="center" vertical="center"/>
    </xf>
    <xf numFmtId="0" fontId="8" fillId="2" borderId="0" xfId="0" applyFont="1" applyBorder="1" applyAlignment="1">
      <alignment vertical="center"/>
    </xf>
    <xf numFmtId="0" fontId="9" fillId="2" borderId="0" xfId="0" applyFont="1" applyBorder="1" applyAlignment="1">
      <alignment vertical="center"/>
    </xf>
    <xf numFmtId="0" fontId="11" fillId="2" borderId="0" xfId="0" applyFont="1" applyAlignment="1">
      <alignment horizontal="center"/>
    </xf>
    <xf numFmtId="0" fontId="41" fillId="6" borderId="0" xfId="0" applyFont="1" applyFill="1" applyAlignment="1">
      <alignment horizontal="center" vertical="center"/>
    </xf>
    <xf numFmtId="166" fontId="11" fillId="2" borderId="0" xfId="0" applyNumberFormat="1" applyFont="1" applyAlignment="1">
      <alignment horizontal="center" vertical="center"/>
    </xf>
    <xf numFmtId="0" fontId="11" fillId="2" borderId="0" xfId="0" applyFont="1" applyAlignment="1">
      <alignment horizontal="center" vertical="center"/>
    </xf>
    <xf numFmtId="0" fontId="11" fillId="2" borderId="10" xfId="0" applyFont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 wrapText="1"/>
    </xf>
    <xf numFmtId="1" fontId="11" fillId="2" borderId="0" xfId="0" applyNumberFormat="1" applyFont="1" applyAlignment="1">
      <alignment horizontal="center" vertical="center"/>
    </xf>
    <xf numFmtId="0" fontId="12" fillId="2" borderId="0" xfId="0" applyFont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2" fillId="2" borderId="0" xfId="0" applyFont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13" fillId="2" borderId="0" xfId="0" applyFont="1" applyAlignment="1">
      <alignment vertical="center"/>
    </xf>
    <xf numFmtId="0" fontId="11" fillId="2" borderId="10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165" fontId="11" fillId="6" borderId="0" xfId="0" applyNumberFormat="1" applyFont="1" applyFill="1" applyAlignment="1">
      <alignment vertical="center" wrapText="1"/>
    </xf>
    <xf numFmtId="0" fontId="12" fillId="7" borderId="11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 shrinkToFit="1"/>
    </xf>
    <xf numFmtId="0" fontId="41" fillId="6" borderId="0" xfId="0" applyFont="1" applyFill="1" applyAlignment="1">
      <alignment horizontal="center" vertical="center" wrapText="1"/>
    </xf>
    <xf numFmtId="0" fontId="11" fillId="2" borderId="0" xfId="0" applyFont="1" applyAlignment="1">
      <alignment horizontal="center" vertical="center" wrapText="1"/>
    </xf>
    <xf numFmtId="0" fontId="16" fillId="2" borderId="10" xfId="0" applyFont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Alignment="1">
      <alignment horizontal="center" vertical="center" wrapText="1"/>
    </xf>
    <xf numFmtId="0" fontId="18" fillId="7" borderId="6" xfId="0" applyFont="1" applyFill="1" applyBorder="1" applyAlignment="1">
      <alignment horizontal="center" vertical="center" wrapText="1"/>
    </xf>
    <xf numFmtId="0" fontId="18" fillId="7" borderId="12" xfId="0" applyFont="1" applyFill="1" applyBorder="1" applyAlignment="1">
      <alignment horizontal="center" vertical="center" wrapText="1"/>
    </xf>
    <xf numFmtId="0" fontId="18" fillId="7" borderId="7" xfId="0" applyFont="1" applyFill="1" applyBorder="1" applyAlignment="1">
      <alignment horizontal="center" vertical="center" wrapText="1"/>
    </xf>
    <xf numFmtId="0" fontId="18" fillId="6" borderId="0" xfId="0" applyFont="1" applyFill="1" applyAlignment="1">
      <alignment horizontal="center" vertical="center" wrapText="1"/>
    </xf>
    <xf numFmtId="0" fontId="19" fillId="7" borderId="13" xfId="0" applyFont="1" applyFill="1" applyBorder="1" applyAlignment="1">
      <alignment horizontal="center" vertical="center" wrapText="1"/>
    </xf>
    <xf numFmtId="0" fontId="21" fillId="7" borderId="13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19" fillId="2" borderId="0" xfId="0" applyFont="1" applyAlignment="1">
      <alignment horizontal="center" vertical="center" wrapText="1"/>
    </xf>
    <xf numFmtId="0" fontId="16" fillId="2" borderId="0" xfId="0" applyFont="1" applyAlignment="1">
      <alignment horizontal="center"/>
    </xf>
    <xf numFmtId="0" fontId="16" fillId="2" borderId="0" xfId="0" applyFont="1" applyAlignment="1">
      <alignment horizontal="center" vertical="center" wrapText="1"/>
    </xf>
    <xf numFmtId="0" fontId="13" fillId="2" borderId="10" xfId="0" applyFont="1" applyBorder="1" applyAlignment="1">
      <alignment horizontal="center" vertical="center"/>
    </xf>
    <xf numFmtId="0" fontId="14" fillId="2" borderId="0" xfId="0" applyFont="1" applyAlignment="1">
      <alignment horizontal="center" vertical="center"/>
    </xf>
    <xf numFmtId="165" fontId="18" fillId="7" borderId="14" xfId="0" applyNumberFormat="1" applyFont="1" applyFill="1" applyBorder="1" applyAlignment="1">
      <alignment horizontal="center" vertical="center" wrapText="1"/>
    </xf>
    <xf numFmtId="165" fontId="18" fillId="7" borderId="0" xfId="0" applyNumberFormat="1" applyFont="1" applyFill="1" applyAlignment="1">
      <alignment vertical="center" wrapText="1"/>
    </xf>
    <xf numFmtId="165" fontId="18" fillId="7" borderId="0" xfId="0" applyNumberFormat="1" applyFont="1" applyFill="1" applyAlignment="1">
      <alignment horizontal="left" vertical="center" wrapText="1"/>
    </xf>
    <xf numFmtId="165" fontId="18" fillId="7" borderId="9" xfId="0" applyNumberFormat="1" applyFont="1" applyFill="1" applyBorder="1" applyAlignment="1">
      <alignment horizontal="center" vertical="center" wrapText="1"/>
    </xf>
    <xf numFmtId="165" fontId="18" fillId="6" borderId="0" xfId="0" applyNumberFormat="1" applyFont="1" applyFill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center" vertical="center" wrapText="1"/>
    </xf>
    <xf numFmtId="0" fontId="13" fillId="2" borderId="0" xfId="0" applyFont="1" applyAlignment="1">
      <alignment horizontal="center"/>
    </xf>
    <xf numFmtId="0" fontId="13" fillId="2" borderId="0" xfId="0" applyFont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" fontId="11" fillId="0" borderId="0" xfId="0" applyNumberFormat="1" applyFont="1" applyFill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wrapText="1"/>
    </xf>
    <xf numFmtId="0" fontId="13" fillId="2" borderId="0" xfId="0" applyFont="1"/>
    <xf numFmtId="0" fontId="11" fillId="0" borderId="0" xfId="0" applyFont="1" applyFill="1" applyAlignment="1">
      <alignment horizontal="center"/>
    </xf>
    <xf numFmtId="14" fontId="12" fillId="8" borderId="15" xfId="0" applyNumberFormat="1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/>
    </xf>
    <xf numFmtId="1" fontId="13" fillId="2" borderId="16" xfId="0" applyNumberFormat="1" applyFont="1" applyBorder="1" applyAlignment="1">
      <alignment horizontal="center" vertical="center"/>
    </xf>
    <xf numFmtId="165" fontId="12" fillId="8" borderId="1" xfId="0" applyNumberFormat="1" applyFont="1" applyFill="1" applyBorder="1" applyAlignment="1">
      <alignment horizontal="center" vertical="center"/>
    </xf>
    <xf numFmtId="165" fontId="12" fillId="2" borderId="0" xfId="0" applyNumberFormat="1" applyFont="1" applyAlignment="1">
      <alignment vertical="center"/>
    </xf>
    <xf numFmtId="165" fontId="12" fillId="2" borderId="0" xfId="0" applyNumberFormat="1" applyFont="1" applyAlignment="1">
      <alignment horizontal="left" vertical="center"/>
    </xf>
    <xf numFmtId="165" fontId="12" fillId="6" borderId="0" xfId="0" applyNumberFormat="1" applyFont="1" applyFill="1" applyAlignment="1">
      <alignment horizontal="center" vertical="center"/>
    </xf>
    <xf numFmtId="166" fontId="11" fillId="8" borderId="8" xfId="0" applyNumberFormat="1" applyFont="1" applyFill="1" applyBorder="1" applyAlignment="1">
      <alignment horizontal="center" vertical="center"/>
    </xf>
    <xf numFmtId="166" fontId="11" fillId="6" borderId="0" xfId="0" applyNumberFormat="1" applyFont="1" applyFill="1" applyAlignment="1">
      <alignment horizontal="center" vertical="center"/>
    </xf>
    <xf numFmtId="1" fontId="27" fillId="8" borderId="1" xfId="0" applyNumberFormat="1" applyFont="1" applyFill="1" applyBorder="1" applyAlignment="1">
      <alignment horizontal="center" vertical="center"/>
    </xf>
    <xf numFmtId="2" fontId="27" fillId="2" borderId="1" xfId="0" applyNumberFormat="1" applyFont="1" applyBorder="1" applyAlignment="1">
      <alignment horizontal="center" vertical="center"/>
    </xf>
    <xf numFmtId="0" fontId="13" fillId="2" borderId="0" xfId="0" applyFont="1" applyAlignment="1">
      <alignment horizontal="center" vertical="top"/>
    </xf>
    <xf numFmtId="21" fontId="27" fillId="8" borderId="14" xfId="0" applyNumberFormat="1" applyFont="1" applyFill="1" applyBorder="1" applyAlignment="1">
      <alignment horizontal="center" vertical="center"/>
    </xf>
    <xf numFmtId="1" fontId="13" fillId="2" borderId="17" xfId="0" applyNumberFormat="1" applyFont="1" applyBorder="1" applyAlignment="1">
      <alignment horizontal="center" vertical="center"/>
    </xf>
    <xf numFmtId="169" fontId="26" fillId="6" borderId="18" xfId="0" applyNumberFormat="1" applyFont="1" applyFill="1" applyBorder="1" applyAlignment="1">
      <alignment horizontal="center" vertical="center"/>
    </xf>
    <xf numFmtId="166" fontId="11" fillId="2" borderId="19" xfId="0" applyNumberFormat="1" applyFont="1" applyBorder="1" applyAlignment="1">
      <alignment horizontal="center" vertical="center"/>
    </xf>
    <xf numFmtId="0" fontId="11" fillId="2" borderId="10" xfId="0" applyFont="1" applyBorder="1" applyAlignment="1">
      <alignment horizontal="center"/>
    </xf>
    <xf numFmtId="0" fontId="28" fillId="2" borderId="0" xfId="0" applyFont="1" applyAlignment="1">
      <alignment horizontal="center" vertical="top"/>
    </xf>
    <xf numFmtId="0" fontId="27" fillId="9" borderId="11" xfId="0" applyFont="1" applyFill="1" applyBorder="1" applyAlignment="1">
      <alignment horizontal="center" vertical="center"/>
    </xf>
    <xf numFmtId="168" fontId="12" fillId="8" borderId="14" xfId="0" applyNumberFormat="1" applyFont="1" applyFill="1" applyBorder="1" applyAlignment="1">
      <alignment horizontal="center" vertical="center" wrapText="1"/>
    </xf>
    <xf numFmtId="0" fontId="30" fillId="2" borderId="0" xfId="0" applyFont="1" applyAlignment="1">
      <alignment vertical="center"/>
    </xf>
    <xf numFmtId="0" fontId="30" fillId="2" borderId="5" xfId="0" applyFont="1" applyBorder="1" applyAlignment="1">
      <alignment vertical="center"/>
    </xf>
    <xf numFmtId="2" fontId="11" fillId="2" borderId="0" xfId="0" applyNumberFormat="1" applyFont="1" applyAlignment="1">
      <alignment horizontal="center" vertical="center"/>
    </xf>
    <xf numFmtId="0" fontId="31" fillId="2" borderId="4" xfId="0" applyFont="1" applyBorder="1" applyAlignment="1">
      <alignment vertical="center"/>
    </xf>
    <xf numFmtId="0" fontId="30" fillId="2" borderId="5" xfId="0" applyFont="1" applyBorder="1" applyAlignment="1">
      <alignment horizontal="center" vertical="center"/>
    </xf>
    <xf numFmtId="165" fontId="11" fillId="8" borderId="1" xfId="0" applyNumberFormat="1" applyFont="1" applyFill="1" applyBorder="1" applyAlignment="1">
      <alignment horizontal="center" vertical="center"/>
    </xf>
    <xf numFmtId="165" fontId="11" fillId="2" borderId="0" xfId="0" applyNumberFormat="1" applyFont="1" applyAlignment="1">
      <alignment horizontal="center" vertical="center"/>
    </xf>
    <xf numFmtId="165" fontId="11" fillId="6" borderId="0" xfId="0" applyNumberFormat="1" applyFont="1" applyFill="1" applyAlignment="1">
      <alignment horizontal="center" vertical="center"/>
    </xf>
    <xf numFmtId="2" fontId="27" fillId="9" borderId="11" xfId="0" applyNumberFormat="1" applyFont="1" applyFill="1" applyBorder="1" applyAlignment="1">
      <alignment horizontal="center" vertical="center"/>
    </xf>
    <xf numFmtId="168" fontId="17" fillId="8" borderId="14" xfId="0" applyNumberFormat="1" applyFont="1" applyFill="1" applyBorder="1" applyAlignment="1">
      <alignment horizontal="center" vertical="center"/>
    </xf>
    <xf numFmtId="0" fontId="30" fillId="2" borderId="0" xfId="0" applyFont="1" applyAlignment="1">
      <alignment horizontal="center" vertical="center"/>
    </xf>
    <xf numFmtId="168" fontId="11" fillId="2" borderId="0" xfId="0" applyNumberFormat="1" applyFont="1" applyAlignment="1">
      <alignment horizontal="center" vertical="center"/>
    </xf>
    <xf numFmtId="0" fontId="30" fillId="2" borderId="4" xfId="0" applyFont="1" applyBorder="1" applyAlignment="1">
      <alignment horizontal="center" vertical="center"/>
    </xf>
    <xf numFmtId="166" fontId="31" fillId="2" borderId="4" xfId="0" applyNumberFormat="1" applyFont="1" applyBorder="1" applyAlignment="1">
      <alignment horizontal="left" vertical="center"/>
    </xf>
    <xf numFmtId="0" fontId="30" fillId="2" borderId="4" xfId="0" applyFont="1" applyBorder="1" applyAlignment="1">
      <alignment vertical="center"/>
    </xf>
    <xf numFmtId="0" fontId="11" fillId="2" borderId="6" xfId="0" applyFont="1" applyBorder="1" applyAlignment="1">
      <alignment vertical="center"/>
    </xf>
    <xf numFmtId="0" fontId="11" fillId="2" borderId="7" xfId="0" applyFont="1" applyBorder="1" applyAlignment="1">
      <alignment vertical="center"/>
    </xf>
    <xf numFmtId="0" fontId="11" fillId="2" borderId="0" xfId="0" applyFont="1" applyAlignment="1">
      <alignment vertical="center"/>
    </xf>
    <xf numFmtId="21" fontId="11" fillId="2" borderId="0" xfId="0" applyNumberFormat="1" applyFont="1" applyAlignment="1">
      <alignment horizontal="center" vertical="center"/>
    </xf>
    <xf numFmtId="21" fontId="11" fillId="6" borderId="0" xfId="0" applyNumberFormat="1" applyFont="1" applyFill="1" applyAlignment="1">
      <alignment horizontal="center" vertical="center"/>
    </xf>
    <xf numFmtId="167" fontId="11" fillId="2" borderId="0" xfId="0" applyNumberFormat="1" applyFont="1" applyAlignment="1">
      <alignment horizontal="center" vertical="center"/>
    </xf>
    <xf numFmtId="166" fontId="11" fillId="2" borderId="5" xfId="0" applyNumberFormat="1" applyFont="1" applyBorder="1" applyAlignment="1">
      <alignment horizontal="center" vertical="center"/>
    </xf>
    <xf numFmtId="166" fontId="11" fillId="6" borderId="4" xfId="0" applyNumberFormat="1" applyFont="1" applyFill="1" applyBorder="1" applyAlignment="1">
      <alignment horizontal="center" vertical="center"/>
    </xf>
    <xf numFmtId="49" fontId="27" fillId="8" borderId="1" xfId="0" applyNumberFormat="1" applyFont="1" applyFill="1" applyBorder="1" applyAlignment="1">
      <alignment horizontal="center" vertical="center"/>
    </xf>
    <xf numFmtId="0" fontId="42" fillId="10" borderId="0" xfId="0" applyFont="1" applyFill="1" applyAlignment="1">
      <alignment horizontal="center" vertical="center"/>
    </xf>
    <xf numFmtId="0" fontId="43" fillId="0" borderId="0" xfId="0" applyFont="1" applyFill="1" applyAlignment="1">
      <alignment vertical="center"/>
    </xf>
    <xf numFmtId="0" fontId="11" fillId="6" borderId="10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/>
    </xf>
    <xf numFmtId="1" fontId="11" fillId="6" borderId="0" xfId="0" applyNumberFormat="1" applyFont="1" applyFill="1" applyAlignment="1">
      <alignment horizontal="center" vertical="center"/>
    </xf>
    <xf numFmtId="0" fontId="43" fillId="6" borderId="0" xfId="0" applyFont="1" applyFill="1" applyAlignment="1">
      <alignment horizontal="center" vertical="center"/>
    </xf>
    <xf numFmtId="0" fontId="13" fillId="6" borderId="0" xfId="0" applyFont="1" applyFill="1"/>
    <xf numFmtId="0" fontId="13" fillId="6" borderId="0" xfId="0" applyFont="1" applyFill="1" applyAlignment="1">
      <alignment horizontal="center"/>
    </xf>
    <xf numFmtId="0" fontId="43" fillId="6" borderId="12" xfId="0" applyFont="1" applyFill="1" applyBorder="1" applyAlignment="1">
      <alignment horizontal="center" vertical="center"/>
    </xf>
    <xf numFmtId="0" fontId="43" fillId="6" borderId="0" xfId="0" applyFont="1" applyFill="1" applyAlignment="1">
      <alignment vertical="center"/>
    </xf>
    <xf numFmtId="2" fontId="44" fillId="7" borderId="20" xfId="0" applyNumberFormat="1" applyFont="1" applyFill="1" applyBorder="1" applyAlignment="1">
      <alignment horizontal="center" vertical="center"/>
    </xf>
    <xf numFmtId="0" fontId="11" fillId="2" borderId="0" xfId="0" applyFont="1" applyAlignment="1">
      <alignment horizontal="right" vertical="center"/>
    </xf>
    <xf numFmtId="0" fontId="11" fillId="2" borderId="0" xfId="0" applyFont="1" applyAlignment="1">
      <alignment horizontal="right"/>
    </xf>
    <xf numFmtId="167" fontId="13" fillId="2" borderId="0" xfId="0" applyNumberFormat="1" applyFont="1" applyAlignment="1">
      <alignment horizontal="center" vertical="center"/>
    </xf>
    <xf numFmtId="166" fontId="42" fillId="5" borderId="21" xfId="0" applyNumberFormat="1" applyFont="1" applyFill="1" applyBorder="1" applyAlignment="1">
      <alignment horizontal="center" vertical="center"/>
    </xf>
    <xf numFmtId="0" fontId="13" fillId="2" borderId="0" xfId="0" applyFont="1" applyAlignment="1">
      <alignment horizontal="right" vertical="center"/>
    </xf>
    <xf numFmtId="2" fontId="42" fillId="5" borderId="21" xfId="0" applyNumberFormat="1" applyFont="1" applyFill="1" applyBorder="1" applyAlignment="1">
      <alignment horizontal="center" vertical="center"/>
    </xf>
    <xf numFmtId="0" fontId="11" fillId="2" borderId="22" xfId="0" applyFont="1" applyBorder="1" applyAlignment="1">
      <alignment horizontal="center" vertical="center"/>
    </xf>
    <xf numFmtId="0" fontId="11" fillId="2" borderId="23" xfId="0" applyFont="1" applyBorder="1" applyAlignment="1">
      <alignment horizontal="center" vertical="center"/>
    </xf>
    <xf numFmtId="0" fontId="12" fillId="2" borderId="23" xfId="0" applyFont="1" applyBorder="1" applyAlignment="1">
      <alignment horizontal="center" vertical="center"/>
    </xf>
    <xf numFmtId="1" fontId="11" fillId="2" borderId="23" xfId="0" applyNumberFormat="1" applyFont="1" applyBorder="1" applyAlignment="1">
      <alignment horizontal="center" vertical="center"/>
    </xf>
    <xf numFmtId="0" fontId="13" fillId="2" borderId="23" xfId="0" applyFont="1" applyBorder="1" applyAlignment="1">
      <alignment vertical="center"/>
    </xf>
    <xf numFmtId="0" fontId="13" fillId="2" borderId="23" xfId="0" applyFont="1" applyBorder="1" applyAlignment="1">
      <alignment horizontal="center" vertical="center"/>
    </xf>
    <xf numFmtId="1" fontId="13" fillId="2" borderId="0" xfId="0" applyNumberFormat="1" applyFont="1" applyAlignment="1">
      <alignment vertical="center"/>
    </xf>
    <xf numFmtId="0" fontId="11" fillId="2" borderId="0" xfId="0" applyFont="1" applyAlignment="1">
      <alignment horizontal="left" vertical="center"/>
    </xf>
    <xf numFmtId="40" fontId="11" fillId="2" borderId="0" xfId="0" applyNumberFormat="1" applyFont="1" applyAlignment="1">
      <alignment horizontal="center" vertical="center"/>
    </xf>
    <xf numFmtId="0" fontId="34" fillId="2" borderId="0" xfId="0" applyFont="1" applyAlignment="1">
      <alignment horizontal="center" vertical="center" wrapText="1"/>
    </xf>
    <xf numFmtId="0" fontId="34" fillId="2" borderId="0" xfId="0" applyFont="1" applyAlignment="1">
      <alignment vertical="center" wrapText="1"/>
    </xf>
    <xf numFmtId="0" fontId="13" fillId="3" borderId="26" xfId="0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/>
    </xf>
    <xf numFmtId="165" fontId="42" fillId="8" borderId="1" xfId="0" applyNumberFormat="1" applyFont="1" applyFill="1" applyBorder="1" applyAlignment="1">
      <alignment horizontal="center" vertical="center"/>
    </xf>
    <xf numFmtId="1" fontId="46" fillId="12" borderId="1" xfId="0" applyNumberFormat="1" applyFont="1" applyFill="1" applyBorder="1" applyAlignment="1">
      <alignment horizontal="center" vertical="center"/>
    </xf>
    <xf numFmtId="165" fontId="46" fillId="8" borderId="1" xfId="0" applyNumberFormat="1" applyFont="1" applyFill="1" applyBorder="1" applyAlignment="1">
      <alignment horizontal="center" vertical="center"/>
    </xf>
    <xf numFmtId="165" fontId="12" fillId="2" borderId="0" xfId="0" applyNumberFormat="1" applyFont="1" applyAlignment="1">
      <alignment horizontal="center" vertical="center"/>
    </xf>
    <xf numFmtId="166" fontId="11" fillId="2" borderId="1" xfId="0" applyNumberFormat="1" applyFont="1" applyBorder="1" applyAlignment="1">
      <alignment horizontal="center" vertical="center"/>
    </xf>
    <xf numFmtId="166" fontId="11" fillId="4" borderId="1" xfId="2" applyNumberFormat="1" applyFont="1" applyFill="1" applyBorder="1" applyAlignment="1">
      <alignment horizontal="center" vertical="center"/>
    </xf>
    <xf numFmtId="1" fontId="47" fillId="13" borderId="6" xfId="0" applyNumberFormat="1" applyFont="1" applyFill="1" applyBorder="1" applyAlignment="1">
      <alignment horizontal="center" vertical="center"/>
    </xf>
    <xf numFmtId="0" fontId="47" fillId="13" borderId="12" xfId="0" applyFont="1" applyFill="1" applyBorder="1" applyAlignment="1">
      <alignment horizontal="center" vertical="center"/>
    </xf>
    <xf numFmtId="0" fontId="47" fillId="13" borderId="7" xfId="0" applyFont="1" applyFill="1" applyBorder="1" applyAlignment="1">
      <alignment horizontal="center" vertical="center"/>
    </xf>
    <xf numFmtId="2" fontId="11" fillId="2" borderId="0" xfId="0" applyNumberFormat="1" applyFont="1" applyAlignment="1">
      <alignment horizontal="center"/>
    </xf>
    <xf numFmtId="0" fontId="26" fillId="2" borderId="10" xfId="0" applyFont="1" applyBorder="1" applyAlignment="1">
      <alignment horizontal="center" vertical="top"/>
    </xf>
    <xf numFmtId="0" fontId="42" fillId="10" borderId="0" xfId="0" applyFont="1" applyFill="1" applyAlignment="1">
      <alignment horizontal="center" vertical="center"/>
    </xf>
    <xf numFmtId="169" fontId="45" fillId="12" borderId="1" xfId="0" applyNumberFormat="1" applyFont="1" applyFill="1" applyBorder="1" applyAlignment="1">
      <alignment horizontal="center" vertical="center"/>
    </xf>
    <xf numFmtId="1" fontId="48" fillId="12" borderId="1" xfId="0" applyNumberFormat="1" applyFont="1" applyFill="1" applyBorder="1" applyAlignment="1">
      <alignment horizontal="center" vertical="center"/>
    </xf>
    <xf numFmtId="0" fontId="11" fillId="2" borderId="0" xfId="0" applyFont="1" applyBorder="1" applyAlignment="1">
      <alignment horizontal="center"/>
    </xf>
    <xf numFmtId="0" fontId="13" fillId="2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49" fontId="27" fillId="6" borderId="0" xfId="0" applyNumberFormat="1" applyFont="1" applyFill="1" applyBorder="1" applyAlignment="1">
      <alignment horizontal="center" vertical="center"/>
    </xf>
    <xf numFmtId="166" fontId="44" fillId="7" borderId="20" xfId="0" applyNumberFormat="1" applyFont="1" applyFill="1" applyBorder="1" applyAlignment="1">
      <alignment horizontal="center" vertical="center"/>
    </xf>
    <xf numFmtId="170" fontId="27" fillId="8" borderId="14" xfId="0" applyNumberFormat="1" applyFont="1" applyFill="1" applyBorder="1" applyAlignment="1">
      <alignment horizontal="center" vertical="center"/>
    </xf>
    <xf numFmtId="169" fontId="42" fillId="8" borderId="1" xfId="0" applyNumberFormat="1" applyFont="1" applyFill="1" applyBorder="1" applyAlignment="1">
      <alignment horizontal="center" vertical="center"/>
    </xf>
    <xf numFmtId="166" fontId="13" fillId="2" borderId="0" xfId="0" applyNumberFormat="1" applyFont="1" applyBorder="1" applyAlignment="1">
      <alignment horizontal="center" vertical="center"/>
    </xf>
    <xf numFmtId="0" fontId="13" fillId="2" borderId="0" xfId="0" applyFont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2" borderId="0" xfId="0" applyFont="1" applyBorder="1" applyAlignment="1">
      <alignment horizontal="center" vertical="center"/>
    </xf>
    <xf numFmtId="2" fontId="11" fillId="2" borderId="0" xfId="0" applyNumberFormat="1" applyFont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0" fontId="40" fillId="2" borderId="0" xfId="1" applyBorder="1" applyAlignment="1">
      <alignment horizontal="center" vertical="center"/>
    </xf>
    <xf numFmtId="0" fontId="40" fillId="2" borderId="0" xfId="1" applyAlignment="1">
      <alignment horizontal="left" vertical="center"/>
    </xf>
    <xf numFmtId="166" fontId="11" fillId="2" borderId="0" xfId="0" applyNumberFormat="1" applyFont="1" applyAlignment="1">
      <alignment horizontal="center"/>
    </xf>
    <xf numFmtId="2" fontId="41" fillId="6" borderId="0" xfId="0" applyNumberFormat="1" applyFont="1" applyFill="1" applyAlignment="1">
      <alignment horizontal="center" vertical="center"/>
    </xf>
    <xf numFmtId="0" fontId="49" fillId="15" borderId="32" xfId="0" applyFont="1" applyFill="1" applyBorder="1" applyAlignment="1">
      <alignment horizontal="center" vertical="center" wrapText="1"/>
    </xf>
    <xf numFmtId="0" fontId="50" fillId="15" borderId="32" xfId="0" applyFont="1" applyFill="1" applyBorder="1" applyAlignment="1">
      <alignment horizontal="center" vertical="center" wrapText="1"/>
    </xf>
    <xf numFmtId="0" fontId="51" fillId="15" borderId="32" xfId="0" applyFont="1" applyFill="1" applyBorder="1" applyAlignment="1">
      <alignment horizontal="center" vertical="center" wrapText="1"/>
    </xf>
    <xf numFmtId="0" fontId="52" fillId="15" borderId="33" xfId="0" applyFont="1" applyFill="1" applyBorder="1" applyAlignment="1">
      <alignment horizontal="center" vertical="center" wrapText="1"/>
    </xf>
    <xf numFmtId="0" fontId="53" fillId="15" borderId="32" xfId="0" applyFont="1" applyFill="1" applyBorder="1" applyAlignment="1">
      <alignment horizontal="center" vertical="center" wrapText="1"/>
    </xf>
    <xf numFmtId="0" fontId="54" fillId="16" borderId="32" xfId="0" applyFont="1" applyFill="1" applyBorder="1" applyAlignment="1">
      <alignment vertical="center" wrapText="1"/>
    </xf>
    <xf numFmtId="0" fontId="53" fillId="16" borderId="32" xfId="0" applyFont="1" applyFill="1" applyBorder="1" applyAlignment="1">
      <alignment vertical="center" wrapText="1"/>
    </xf>
    <xf numFmtId="0" fontId="52" fillId="15" borderId="34" xfId="0" applyFont="1" applyFill="1" applyBorder="1" applyAlignment="1">
      <alignment horizontal="center" vertical="center" wrapText="1"/>
    </xf>
    <xf numFmtId="0" fontId="55" fillId="16" borderId="32" xfId="0" applyFont="1" applyFill="1" applyBorder="1" applyAlignment="1">
      <alignment horizontal="center" vertical="center" wrapText="1"/>
    </xf>
    <xf numFmtId="166" fontId="13" fillId="2" borderId="0" xfId="0" applyNumberFormat="1" applyFont="1" applyAlignment="1">
      <alignment vertical="center"/>
    </xf>
    <xf numFmtId="1" fontId="13" fillId="2" borderId="0" xfId="0" applyNumberFormat="1" applyFont="1" applyAlignment="1">
      <alignment horizontal="center" vertical="center"/>
    </xf>
    <xf numFmtId="166" fontId="30" fillId="12" borderId="5" xfId="0" applyNumberFormat="1" applyFont="1" applyFill="1" applyBorder="1" applyAlignment="1">
      <alignment horizontal="left" vertical="center"/>
    </xf>
    <xf numFmtId="166" fontId="30" fillId="12" borderId="5" xfId="0" applyNumberFormat="1" applyFont="1" applyFill="1" applyBorder="1" applyAlignment="1">
      <alignment horizontal="left" vertical="top"/>
    </xf>
    <xf numFmtId="0" fontId="30" fillId="12" borderId="5" xfId="0" applyFont="1" applyFill="1" applyBorder="1" applyAlignment="1">
      <alignment vertical="center"/>
    </xf>
    <xf numFmtId="0" fontId="11" fillId="6" borderId="23" xfId="0" applyFont="1" applyFill="1" applyBorder="1" applyAlignment="1">
      <alignment horizontal="center" vertical="center"/>
    </xf>
    <xf numFmtId="0" fontId="15" fillId="2" borderId="0" xfId="0" applyFont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173" fontId="27" fillId="6" borderId="7" xfId="0" quotePrefix="1" applyNumberFormat="1" applyFont="1" applyFill="1" applyBorder="1" applyAlignment="1">
      <alignment horizontal="left" vertical="center"/>
    </xf>
    <xf numFmtId="0" fontId="65" fillId="14" borderId="5" xfId="0" applyFont="1" applyFill="1" applyBorder="1" applyAlignment="1">
      <alignment horizontal="center" vertical="center"/>
    </xf>
    <xf numFmtId="0" fontId="67" fillId="14" borderId="4" xfId="0" applyFont="1" applyFill="1" applyBorder="1" applyAlignment="1">
      <alignment horizontal="center" vertical="center"/>
    </xf>
    <xf numFmtId="0" fontId="67" fillId="14" borderId="0" xfId="0" applyFont="1" applyFill="1" applyBorder="1" applyAlignment="1">
      <alignment horizontal="center" vertical="center"/>
    </xf>
    <xf numFmtId="0" fontId="68" fillId="14" borderId="5" xfId="0" applyFont="1" applyFill="1" applyBorder="1" applyAlignment="1">
      <alignment horizontal="center" vertical="center"/>
    </xf>
    <xf numFmtId="0" fontId="11" fillId="2" borderId="23" xfId="0" applyFont="1" applyBorder="1" applyAlignment="1">
      <alignment horizontal="center"/>
    </xf>
    <xf numFmtId="0" fontId="41" fillId="6" borderId="23" xfId="0" applyFont="1" applyFill="1" applyBorder="1" applyAlignment="1">
      <alignment horizontal="center" vertical="center"/>
    </xf>
    <xf numFmtId="166" fontId="11" fillId="2" borderId="23" xfId="0" applyNumberFormat="1" applyFont="1" applyBorder="1" applyAlignment="1">
      <alignment horizontal="center" vertical="center"/>
    </xf>
    <xf numFmtId="169" fontId="45" fillId="8" borderId="1" xfId="0" applyNumberFormat="1" applyFont="1" applyFill="1" applyBorder="1" applyAlignment="1">
      <alignment horizontal="center" vertical="center"/>
    </xf>
    <xf numFmtId="172" fontId="45" fillId="8" borderId="1" xfId="0" applyNumberFormat="1" applyFont="1" applyFill="1" applyBorder="1" applyAlignment="1">
      <alignment horizontal="center" vertical="center"/>
    </xf>
    <xf numFmtId="0" fontId="12" fillId="2" borderId="0" xfId="0" applyFont="1" applyBorder="1" applyAlignment="1">
      <alignment horizontal="center" vertical="center"/>
    </xf>
    <xf numFmtId="0" fontId="2" fillId="2" borderId="15" xfId="0" applyFont="1" applyBorder="1" applyAlignment="1">
      <alignment vertical="center"/>
    </xf>
    <xf numFmtId="0" fontId="0" fillId="2" borderId="21" xfId="0" applyBorder="1" applyAlignment="1">
      <alignment vertical="center"/>
    </xf>
    <xf numFmtId="0" fontId="0" fillId="2" borderId="0" xfId="0" applyAlignment="1">
      <alignment vertical="center"/>
    </xf>
    <xf numFmtId="0" fontId="2" fillId="2" borderId="0" xfId="0" applyFont="1" applyAlignment="1">
      <alignment vertical="center"/>
    </xf>
    <xf numFmtId="0" fontId="2" fillId="2" borderId="25" xfId="0" applyFont="1" applyBorder="1" applyAlignment="1">
      <alignment vertical="center"/>
    </xf>
    <xf numFmtId="0" fontId="0" fillId="19" borderId="21" xfId="0" applyFill="1" applyBorder="1" applyAlignment="1">
      <alignment vertical="center"/>
    </xf>
    <xf numFmtId="0" fontId="6" fillId="2" borderId="15" xfId="0" applyFont="1" applyBorder="1" applyAlignment="1">
      <alignment horizontal="left" vertical="center"/>
    </xf>
    <xf numFmtId="0" fontId="0" fillId="2" borderId="9" xfId="0" applyBorder="1" applyAlignment="1">
      <alignment vertical="center"/>
    </xf>
    <xf numFmtId="0" fontId="8" fillId="2" borderId="6" xfId="0" applyFont="1" applyBorder="1" applyAlignment="1">
      <alignment vertical="center"/>
    </xf>
    <xf numFmtId="0" fontId="9" fillId="2" borderId="12" xfId="0" applyFont="1" applyBorder="1" applyAlignment="1">
      <alignment vertical="center"/>
    </xf>
    <xf numFmtId="0" fontId="56" fillId="16" borderId="32" xfId="0" applyFont="1" applyFill="1" applyBorder="1" applyAlignment="1">
      <alignment horizontal="center" vertical="center" wrapText="1"/>
    </xf>
    <xf numFmtId="0" fontId="60" fillId="2" borderId="0" xfId="0" applyFont="1" applyBorder="1" applyAlignment="1">
      <alignment horizontal="left" vertical="center" wrapText="1"/>
    </xf>
    <xf numFmtId="0" fontId="6" fillId="2" borderId="0" xfId="0" applyFont="1" applyBorder="1" applyAlignment="1">
      <alignment vertical="center"/>
    </xf>
    <xf numFmtId="0" fontId="8" fillId="2" borderId="0" xfId="0" applyFont="1" applyBorder="1" applyAlignment="1">
      <alignment horizontal="right" vertical="center"/>
    </xf>
    <xf numFmtId="0" fontId="8" fillId="2" borderId="25" xfId="0" applyFont="1" applyBorder="1" applyAlignment="1">
      <alignment horizontal="right" vertical="center"/>
    </xf>
    <xf numFmtId="0" fontId="0" fillId="2" borderId="21" xfId="0" applyBorder="1" applyAlignment="1">
      <alignment horizontal="right" vertical="center"/>
    </xf>
    <xf numFmtId="0" fontId="2" fillId="2" borderId="0" xfId="0" applyFont="1" applyBorder="1" applyAlignment="1">
      <alignment vertical="center"/>
    </xf>
    <xf numFmtId="0" fontId="3" fillId="2" borderId="0" xfId="0" applyFont="1" applyBorder="1" applyAlignment="1">
      <alignment horizontal="center" vertical="center" wrapText="1"/>
    </xf>
    <xf numFmtId="0" fontId="2" fillId="2" borderId="0" xfId="0" applyFont="1" applyBorder="1" applyAlignment="1">
      <alignment horizontal="center" vertical="center" wrapText="1"/>
    </xf>
    <xf numFmtId="0" fontId="5" fillId="2" borderId="0" xfId="0" applyFont="1" applyBorder="1" applyAlignment="1">
      <alignment horizontal="center"/>
    </xf>
    <xf numFmtId="0" fontId="71" fillId="7" borderId="15" xfId="0" applyFont="1" applyFill="1" applyBorder="1" applyAlignment="1">
      <alignment horizontal="center" vertical="center" wrapText="1"/>
    </xf>
    <xf numFmtId="0" fontId="71" fillId="7" borderId="25" xfId="0" applyFont="1" applyFill="1" applyBorder="1" applyAlignment="1">
      <alignment horizontal="center" vertical="center" wrapText="1"/>
    </xf>
    <xf numFmtId="0" fontId="71" fillId="7" borderId="21" xfId="0" applyFont="1" applyFill="1" applyBorder="1" applyAlignment="1">
      <alignment horizontal="center" vertical="center" wrapText="1"/>
    </xf>
    <xf numFmtId="0" fontId="6" fillId="19" borderId="15" xfId="0" applyFont="1" applyFill="1" applyBorder="1" applyAlignment="1">
      <alignment horizontal="center" vertical="center"/>
    </xf>
    <xf numFmtId="0" fontId="6" fillId="19" borderId="21" xfId="0" applyFont="1" applyFill="1" applyBorder="1" applyAlignment="1">
      <alignment horizontal="center" vertical="center"/>
    </xf>
    <xf numFmtId="0" fontId="2" fillId="2" borderId="15" xfId="0" applyFont="1" applyBorder="1" applyAlignment="1">
      <alignment vertical="center"/>
    </xf>
    <xf numFmtId="0" fontId="2" fillId="2" borderId="25" xfId="0" applyFont="1" applyBorder="1" applyAlignment="1">
      <alignment vertical="center"/>
    </xf>
    <xf numFmtId="0" fontId="2" fillId="2" borderId="21" xfId="0" applyFont="1" applyBorder="1" applyAlignment="1">
      <alignment vertical="center"/>
    </xf>
    <xf numFmtId="0" fontId="3" fillId="2" borderId="2" xfId="0" applyFont="1" applyBorder="1" applyAlignment="1">
      <alignment horizontal="center" vertical="center"/>
    </xf>
    <xf numFmtId="0" fontId="3" fillId="2" borderId="29" xfId="0" applyFont="1" applyBorder="1" applyAlignment="1">
      <alignment horizontal="center" vertical="center"/>
    </xf>
    <xf numFmtId="0" fontId="3" fillId="2" borderId="3" xfId="0" applyFont="1" applyBorder="1" applyAlignment="1">
      <alignment horizontal="center" vertical="center"/>
    </xf>
    <xf numFmtId="0" fontId="3" fillId="2" borderId="4" xfId="0" applyFont="1" applyBorder="1" applyAlignment="1">
      <alignment horizontal="center" vertical="center"/>
    </xf>
    <xf numFmtId="0" fontId="3" fillId="2" borderId="0" xfId="0" applyFont="1" applyAlignment="1">
      <alignment horizontal="center" vertical="center"/>
    </xf>
    <xf numFmtId="0" fontId="3" fillId="2" borderId="5" xfId="0" applyFont="1" applyBorder="1" applyAlignment="1">
      <alignment horizontal="center" vertical="center"/>
    </xf>
    <xf numFmtId="0" fontId="2" fillId="2" borderId="2" xfId="0" applyFont="1" applyBorder="1" applyAlignment="1">
      <alignment vertical="top"/>
    </xf>
    <xf numFmtId="0" fontId="0" fillId="2" borderId="3" xfId="0" applyBorder="1"/>
    <xf numFmtId="0" fontId="0" fillId="2" borderId="4" xfId="0" applyBorder="1"/>
    <xf numFmtId="0" fontId="0" fillId="2" borderId="5" xfId="0" applyBorder="1"/>
    <xf numFmtId="0" fontId="0" fillId="2" borderId="6" xfId="0" applyBorder="1"/>
    <xf numFmtId="0" fontId="0" fillId="2" borderId="7" xfId="0" applyBorder="1"/>
    <xf numFmtId="0" fontId="70" fillId="2" borderId="4" xfId="0" applyFont="1" applyBorder="1" applyAlignment="1">
      <alignment horizontal="center" vertical="center"/>
    </xf>
    <xf numFmtId="0" fontId="70" fillId="2" borderId="0" xfId="0" applyFont="1" applyAlignment="1">
      <alignment horizontal="center" vertical="center"/>
    </xf>
    <xf numFmtId="0" fontId="70" fillId="2" borderId="7" xfId="0" applyFont="1" applyBorder="1" applyAlignment="1">
      <alignment horizontal="center" vertical="center"/>
    </xf>
    <xf numFmtId="0" fontId="4" fillId="20" borderId="0" xfId="0" applyFont="1" applyFill="1" applyAlignment="1">
      <alignment horizontal="center" vertical="center"/>
    </xf>
    <xf numFmtId="0" fontId="11" fillId="20" borderId="0" xfId="0" applyFont="1" applyFill="1" applyAlignment="1">
      <alignment horizontal="center" vertical="center"/>
    </xf>
    <xf numFmtId="0" fontId="60" fillId="2" borderId="6" xfId="0" applyFont="1" applyBorder="1" applyAlignment="1">
      <alignment horizontal="left" vertical="center"/>
    </xf>
    <xf numFmtId="0" fontId="60" fillId="2" borderId="12" xfId="0" applyFont="1" applyBorder="1" applyAlignment="1">
      <alignment horizontal="left" vertical="center"/>
    </xf>
    <xf numFmtId="0" fontId="60" fillId="2" borderId="7" xfId="0" applyFont="1" applyBorder="1" applyAlignment="1">
      <alignment horizontal="left" vertical="center"/>
    </xf>
    <xf numFmtId="0" fontId="60" fillId="2" borderId="2" xfId="0" applyFont="1" applyBorder="1" applyAlignment="1">
      <alignment horizontal="left" vertical="center" wrapText="1"/>
    </xf>
    <xf numFmtId="0" fontId="60" fillId="2" borderId="29" xfId="0" applyFont="1" applyBorder="1" applyAlignment="1">
      <alignment horizontal="left" vertical="center" wrapText="1"/>
    </xf>
    <xf numFmtId="0" fontId="60" fillId="2" borderId="3" xfId="0" applyFont="1" applyBorder="1" applyAlignment="1">
      <alignment horizontal="left" vertical="center" wrapText="1"/>
    </xf>
    <xf numFmtId="0" fontId="60" fillId="2" borderId="15" xfId="0" applyFont="1" applyBorder="1" applyAlignment="1">
      <alignment horizontal="left" vertical="center" wrapText="1"/>
    </xf>
    <xf numFmtId="0" fontId="60" fillId="2" borderId="25" xfId="0" applyFont="1" applyBorder="1" applyAlignment="1">
      <alignment horizontal="left" vertical="center" wrapText="1"/>
    </xf>
    <xf numFmtId="0" fontId="60" fillId="2" borderId="21" xfId="0" applyFont="1" applyBorder="1" applyAlignment="1">
      <alignment horizontal="left" vertical="center" wrapText="1"/>
    </xf>
    <xf numFmtId="165" fontId="60" fillId="2" borderId="15" xfId="0" applyNumberFormat="1" applyFont="1" applyBorder="1" applyAlignment="1">
      <alignment horizontal="left" vertical="center" wrapText="1"/>
    </xf>
    <xf numFmtId="165" fontId="60" fillId="2" borderId="25" xfId="0" applyNumberFormat="1" applyFont="1" applyBorder="1" applyAlignment="1">
      <alignment horizontal="left" vertical="center" wrapText="1"/>
    </xf>
    <xf numFmtId="165" fontId="60" fillId="2" borderId="21" xfId="0" applyNumberFormat="1" applyFont="1" applyBorder="1" applyAlignment="1">
      <alignment horizontal="left" vertical="center" wrapText="1"/>
    </xf>
    <xf numFmtId="0" fontId="27" fillId="17" borderId="2" xfId="0" applyFont="1" applyFill="1" applyBorder="1" applyAlignment="1">
      <alignment horizontal="left" vertical="center"/>
    </xf>
    <xf numFmtId="0" fontId="27" fillId="17" borderId="29" xfId="0" applyFont="1" applyFill="1" applyBorder="1" applyAlignment="1">
      <alignment horizontal="left" vertical="center"/>
    </xf>
    <xf numFmtId="0" fontId="27" fillId="17" borderId="3" xfId="0" applyFont="1" applyFill="1" applyBorder="1" applyAlignment="1">
      <alignment horizontal="left" vertical="center"/>
    </xf>
    <xf numFmtId="0" fontId="27" fillId="17" borderId="6" xfId="0" applyFont="1" applyFill="1" applyBorder="1" applyAlignment="1">
      <alignment horizontal="left" vertical="center"/>
    </xf>
    <xf numFmtId="0" fontId="27" fillId="17" borderId="12" xfId="0" applyFont="1" applyFill="1" applyBorder="1" applyAlignment="1">
      <alignment horizontal="left" vertical="center"/>
    </xf>
    <xf numFmtId="0" fontId="27" fillId="17" borderId="7" xfId="0" applyFont="1" applyFill="1" applyBorder="1" applyAlignment="1">
      <alignment horizontal="left" vertical="center"/>
    </xf>
    <xf numFmtId="1" fontId="60" fillId="2" borderId="2" xfId="0" applyNumberFormat="1" applyFont="1" applyBorder="1" applyAlignment="1">
      <alignment horizontal="left" vertical="center" wrapText="1"/>
    </xf>
    <xf numFmtId="1" fontId="60" fillId="2" borderId="29" xfId="0" applyNumberFormat="1" applyFont="1" applyBorder="1" applyAlignment="1">
      <alignment horizontal="left" vertical="center" wrapText="1"/>
    </xf>
    <xf numFmtId="1" fontId="60" fillId="2" borderId="3" xfId="0" applyNumberFormat="1" applyFont="1" applyBorder="1" applyAlignment="1">
      <alignment horizontal="left" vertical="center" wrapText="1"/>
    </xf>
    <xf numFmtId="0" fontId="11" fillId="2" borderId="2" xfId="0" applyFont="1" applyBorder="1" applyAlignment="1">
      <alignment horizontal="left" vertical="center" wrapText="1"/>
    </xf>
    <xf numFmtId="0" fontId="11" fillId="2" borderId="29" xfId="0" applyFont="1" applyBorder="1" applyAlignment="1">
      <alignment horizontal="left" vertical="center" wrapText="1"/>
    </xf>
    <xf numFmtId="0" fontId="11" fillId="2" borderId="3" xfId="0" applyFont="1" applyBorder="1" applyAlignment="1">
      <alignment horizontal="left" vertical="center" wrapText="1"/>
    </xf>
    <xf numFmtId="0" fontId="11" fillId="2" borderId="6" xfId="0" applyFont="1" applyBorder="1" applyAlignment="1">
      <alignment horizontal="left" vertical="center" wrapText="1"/>
    </xf>
    <xf numFmtId="0" fontId="11" fillId="2" borderId="12" xfId="0" applyFont="1" applyBorder="1" applyAlignment="1">
      <alignment horizontal="left" vertical="center" wrapText="1"/>
    </xf>
    <xf numFmtId="0" fontId="11" fillId="2" borderId="7" xfId="0" applyFont="1" applyBorder="1" applyAlignment="1">
      <alignment horizontal="left" vertical="center" wrapText="1"/>
    </xf>
    <xf numFmtId="0" fontId="60" fillId="2" borderId="6" xfId="0" applyFont="1" applyBorder="1" applyAlignment="1">
      <alignment horizontal="left" vertical="center" wrapText="1"/>
    </xf>
    <xf numFmtId="0" fontId="60" fillId="2" borderId="12" xfId="0" applyFont="1" applyBorder="1" applyAlignment="1">
      <alignment horizontal="left" vertical="center" wrapText="1"/>
    </xf>
    <xf numFmtId="0" fontId="60" fillId="2" borderId="7" xfId="0" applyFont="1" applyBorder="1" applyAlignment="1">
      <alignment horizontal="left" vertical="center" wrapText="1"/>
    </xf>
    <xf numFmtId="0" fontId="60" fillId="2" borderId="4" xfId="0" applyFont="1" applyBorder="1" applyAlignment="1">
      <alignment horizontal="left" vertical="center" wrapText="1"/>
    </xf>
    <xf numFmtId="0" fontId="60" fillId="2" borderId="0" xfId="0" applyFont="1" applyBorder="1" applyAlignment="1">
      <alignment horizontal="left" vertical="center" wrapText="1"/>
    </xf>
    <xf numFmtId="0" fontId="60" fillId="2" borderId="5" xfId="0" applyFont="1" applyBorder="1" applyAlignment="1">
      <alignment horizontal="left" vertical="center" wrapText="1"/>
    </xf>
    <xf numFmtId="0" fontId="61" fillId="2" borderId="10" xfId="0" applyFont="1" applyBorder="1" applyAlignment="1">
      <alignment horizontal="center" vertical="center" wrapText="1"/>
    </xf>
    <xf numFmtId="0" fontId="61" fillId="2" borderId="0" xfId="0" applyFont="1" applyBorder="1" applyAlignment="1">
      <alignment horizontal="center" vertical="center" wrapText="1"/>
    </xf>
    <xf numFmtId="0" fontId="45" fillId="11" borderId="15" xfId="0" applyFont="1" applyFill="1" applyBorder="1" applyAlignment="1">
      <alignment horizontal="center" vertical="center"/>
    </xf>
    <xf numFmtId="0" fontId="45" fillId="11" borderId="25" xfId="0" applyFont="1" applyFill="1" applyBorder="1" applyAlignment="1">
      <alignment horizontal="center" vertical="center"/>
    </xf>
    <xf numFmtId="0" fontId="45" fillId="11" borderId="21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 wrapText="1"/>
    </xf>
    <xf numFmtId="0" fontId="11" fillId="2" borderId="12" xfId="0" applyFont="1" applyBorder="1" applyAlignment="1">
      <alignment horizontal="center" vertical="center" wrapText="1"/>
    </xf>
    <xf numFmtId="0" fontId="11" fillId="2" borderId="7" xfId="0" applyFont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5" borderId="25" xfId="0" applyFont="1" applyFill="1" applyBorder="1" applyAlignment="1">
      <alignment horizontal="center" vertical="center" wrapText="1"/>
    </xf>
    <xf numFmtId="0" fontId="12" fillId="5" borderId="2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58" fillId="7" borderId="4" xfId="0" applyFont="1" applyFill="1" applyBorder="1" applyAlignment="1">
      <alignment horizontal="center" vertical="center" wrapText="1"/>
    </xf>
    <xf numFmtId="0" fontId="58" fillId="7" borderId="5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11" fillId="2" borderId="0" xfId="0" applyFont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29" fillId="2" borderId="21" xfId="0" applyFont="1" applyBorder="1" applyAlignment="1">
      <alignment horizontal="center" vertical="center"/>
    </xf>
    <xf numFmtId="0" fontId="43" fillId="18" borderId="24" xfId="0" applyFont="1" applyFill="1" applyBorder="1" applyAlignment="1">
      <alignment horizontal="center" vertical="center" wrapText="1"/>
    </xf>
    <xf numFmtId="0" fontId="43" fillId="18" borderId="12" xfId="0" applyFont="1" applyFill="1" applyBorder="1" applyAlignment="1">
      <alignment horizontal="center" vertical="center" wrapText="1"/>
    </xf>
    <xf numFmtId="0" fontId="42" fillId="10" borderId="0" xfId="0" applyFont="1" applyFill="1" applyAlignment="1">
      <alignment horizontal="center" vertical="center"/>
    </xf>
    <xf numFmtId="0" fontId="43" fillId="18" borderId="6" xfId="0" applyFont="1" applyFill="1" applyBorder="1" applyAlignment="1">
      <alignment horizontal="center" vertical="center"/>
    </xf>
    <xf numFmtId="0" fontId="43" fillId="18" borderId="7" xfId="0" applyFont="1" applyFill="1" applyBorder="1" applyAlignment="1">
      <alignment horizontal="center" vertical="center"/>
    </xf>
    <xf numFmtId="0" fontId="72" fillId="3" borderId="2" xfId="0" applyFont="1" applyFill="1" applyBorder="1" applyAlignment="1">
      <alignment horizontal="center" vertical="center" wrapText="1"/>
    </xf>
    <xf numFmtId="0" fontId="72" fillId="3" borderId="6" xfId="0" applyFont="1" applyFill="1" applyBorder="1" applyAlignment="1">
      <alignment horizontal="center" vertical="center" wrapText="1"/>
    </xf>
    <xf numFmtId="0" fontId="27" fillId="3" borderId="29" xfId="0" applyFont="1" applyFill="1" applyBorder="1" applyAlignment="1">
      <alignment horizontal="center" vertical="center" wrapText="1"/>
    </xf>
    <xf numFmtId="0" fontId="27" fillId="3" borderId="12" xfId="0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center" vertical="center" wrapText="1"/>
    </xf>
    <xf numFmtId="0" fontId="23" fillId="6" borderId="30" xfId="0" applyFont="1" applyFill="1" applyBorder="1" applyAlignment="1">
      <alignment horizontal="center" vertical="center" wrapText="1"/>
    </xf>
    <xf numFmtId="0" fontId="59" fillId="17" borderId="4" xfId="0" applyFont="1" applyFill="1" applyBorder="1" applyAlignment="1">
      <alignment horizontal="center" vertical="center" wrapText="1"/>
    </xf>
    <xf numFmtId="0" fontId="59" fillId="17" borderId="5" xfId="0" applyFont="1" applyFill="1" applyBorder="1" applyAlignment="1">
      <alignment horizontal="center" vertical="center" wrapText="1"/>
    </xf>
    <xf numFmtId="0" fontId="59" fillId="17" borderId="6" xfId="0" applyFont="1" applyFill="1" applyBorder="1" applyAlignment="1">
      <alignment horizontal="center" vertical="center" wrapText="1"/>
    </xf>
    <xf numFmtId="0" fontId="59" fillId="17" borderId="7" xfId="0" applyFont="1" applyFill="1" applyBorder="1" applyAlignment="1">
      <alignment horizontal="center" vertical="center" wrapText="1"/>
    </xf>
    <xf numFmtId="0" fontId="62" fillId="2" borderId="15" xfId="0" applyFont="1" applyBorder="1" applyAlignment="1">
      <alignment horizontal="left" vertical="center"/>
    </xf>
    <xf numFmtId="0" fontId="62" fillId="2" borderId="25" xfId="0" applyFont="1" applyBorder="1" applyAlignment="1">
      <alignment horizontal="left" vertical="center"/>
    </xf>
    <xf numFmtId="0" fontId="62" fillId="2" borderId="21" xfId="0" applyFont="1" applyBorder="1" applyAlignment="1">
      <alignment horizontal="left" vertical="center"/>
    </xf>
    <xf numFmtId="0" fontId="12" fillId="7" borderId="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1" fontId="14" fillId="5" borderId="11" xfId="0" applyNumberFormat="1" applyFont="1" applyFill="1" applyBorder="1" applyAlignment="1">
      <alignment horizontal="center" vertical="center" wrapText="1"/>
    </xf>
    <xf numFmtId="1" fontId="14" fillId="5" borderId="13" xfId="0" applyNumberFormat="1" applyFont="1" applyFill="1" applyBorder="1" applyAlignment="1">
      <alignment horizontal="center" vertical="center" wrapText="1"/>
    </xf>
    <xf numFmtId="1" fontId="14" fillId="5" borderId="14" xfId="0" applyNumberFormat="1" applyFont="1" applyFill="1" applyBorder="1" applyAlignment="1">
      <alignment horizontal="center" vertical="center" wrapText="1"/>
    </xf>
    <xf numFmtId="165" fontId="12" fillId="7" borderId="2" xfId="0" applyNumberFormat="1" applyFont="1" applyFill="1" applyBorder="1" applyAlignment="1">
      <alignment horizontal="center" vertical="center" wrapText="1"/>
    </xf>
    <xf numFmtId="165" fontId="11" fillId="7" borderId="29" xfId="0" applyNumberFormat="1" applyFont="1" applyFill="1" applyBorder="1" applyAlignment="1">
      <alignment vertical="center" wrapText="1"/>
    </xf>
    <xf numFmtId="165" fontId="11" fillId="7" borderId="3" xfId="0" applyNumberFormat="1" applyFont="1" applyFill="1" applyBorder="1" applyAlignment="1">
      <alignment vertical="center" wrapText="1"/>
    </xf>
    <xf numFmtId="0" fontId="43" fillId="18" borderId="6" xfId="0" applyFont="1" applyFill="1" applyBorder="1" applyAlignment="1">
      <alignment horizontal="center" vertical="center" wrapText="1"/>
    </xf>
    <xf numFmtId="0" fontId="43" fillId="18" borderId="7" xfId="0" applyFont="1" applyFill="1" applyBorder="1" applyAlignment="1">
      <alignment horizontal="center" vertical="center" wrapText="1"/>
    </xf>
    <xf numFmtId="0" fontId="27" fillId="2" borderId="15" xfId="0" applyFont="1" applyBorder="1" applyAlignment="1">
      <alignment horizontal="center" vertical="center"/>
    </xf>
    <xf numFmtId="0" fontId="27" fillId="2" borderId="25" xfId="0" applyFont="1" applyBorder="1" applyAlignment="1">
      <alignment horizontal="center" vertical="center"/>
    </xf>
    <xf numFmtId="0" fontId="27" fillId="2" borderId="21" xfId="0" applyFont="1" applyBorder="1" applyAlignment="1">
      <alignment horizontal="center" vertical="center"/>
    </xf>
    <xf numFmtId="171" fontId="16" fillId="2" borderId="15" xfId="0" applyNumberFormat="1" applyFont="1" applyBorder="1" applyAlignment="1">
      <alignment horizontal="center" vertical="center"/>
    </xf>
    <xf numFmtId="171" fontId="16" fillId="2" borderId="25" xfId="0" applyNumberFormat="1" applyFont="1" applyBorder="1" applyAlignment="1">
      <alignment horizontal="center" vertical="center"/>
    </xf>
    <xf numFmtId="171" fontId="16" fillId="2" borderId="21" xfId="0" applyNumberFormat="1" applyFont="1" applyBorder="1" applyAlignment="1">
      <alignment horizontal="center" vertical="center"/>
    </xf>
    <xf numFmtId="0" fontId="57" fillId="14" borderId="2" xfId="0" applyFont="1" applyFill="1" applyBorder="1" applyAlignment="1">
      <alignment horizontal="center" vertical="center"/>
    </xf>
    <xf numFmtId="0" fontId="57" fillId="14" borderId="29" xfId="0" applyFont="1" applyFill="1" applyBorder="1" applyAlignment="1">
      <alignment horizontal="center" vertical="center"/>
    </xf>
    <xf numFmtId="0" fontId="57" fillId="14" borderId="3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right" vertical="center"/>
    </xf>
    <xf numFmtId="0" fontId="12" fillId="5" borderId="25" xfId="0" applyFont="1" applyFill="1" applyBorder="1" applyAlignment="1">
      <alignment horizontal="right" vertical="center"/>
    </xf>
    <xf numFmtId="0" fontId="13" fillId="6" borderId="0" xfId="0" quotePrefix="1" applyFont="1" applyFill="1" applyAlignment="1">
      <alignment horizontal="left" vertical="center" wrapText="1"/>
    </xf>
    <xf numFmtId="0" fontId="45" fillId="10" borderId="0" xfId="0" applyFont="1" applyFill="1" applyAlignment="1">
      <alignment horizontal="center" vertical="center"/>
    </xf>
    <xf numFmtId="0" fontId="12" fillId="5" borderId="31" xfId="0" applyFont="1" applyFill="1" applyBorder="1" applyAlignment="1">
      <alignment horizontal="right" vertical="center"/>
    </xf>
    <xf numFmtId="171" fontId="17" fillId="2" borderId="15" xfId="0" applyNumberFormat="1" applyFont="1" applyBorder="1" applyAlignment="1">
      <alignment horizontal="center" vertical="center"/>
    </xf>
    <xf numFmtId="171" fontId="17" fillId="2" borderId="25" xfId="0" applyNumberFormat="1" applyFont="1" applyBorder="1" applyAlignment="1">
      <alignment horizontal="center" vertical="center"/>
    </xf>
    <xf numFmtId="171" fontId="17" fillId="2" borderId="21" xfId="0" applyNumberFormat="1" applyFont="1" applyBorder="1" applyAlignment="1">
      <alignment horizontal="center" vertical="center"/>
    </xf>
    <xf numFmtId="0" fontId="33" fillId="5" borderId="15" xfId="0" applyFont="1" applyFill="1" applyBorder="1" applyAlignment="1">
      <alignment horizontal="right" vertical="center" wrapText="1"/>
    </xf>
    <xf numFmtId="0" fontId="33" fillId="5" borderId="25" xfId="0" applyFont="1" applyFill="1" applyBorder="1" applyAlignment="1">
      <alignment horizontal="right" vertical="center" wrapText="1"/>
    </xf>
    <xf numFmtId="0" fontId="39" fillId="16" borderId="35" xfId="0" applyFont="1" applyFill="1" applyBorder="1" applyAlignment="1">
      <alignment horizontal="center" vertical="center"/>
    </xf>
    <xf numFmtId="0" fontId="39" fillId="2" borderId="35" xfId="0" applyFont="1" applyBorder="1"/>
    <xf numFmtId="0" fontId="52" fillId="15" borderId="33" xfId="0" applyFont="1" applyFill="1" applyBorder="1" applyAlignment="1">
      <alignment horizontal="center" vertical="center" wrapText="1"/>
    </xf>
    <xf numFmtId="0" fontId="52" fillId="15" borderId="34" xfId="0" applyFont="1" applyFill="1" applyBorder="1" applyAlignment="1">
      <alignment horizontal="center" vertical="center" wrapText="1"/>
    </xf>
  </cellXfs>
  <cellStyles count="3">
    <cellStyle name="Lien hypertexte" xfId="1" builtinId="8"/>
    <cellStyle name="Milliers" xfId="2" builtinId="3"/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10</xdr:row>
      <xdr:rowOff>152400</xdr:rowOff>
    </xdr:from>
    <xdr:to>
      <xdr:col>5</xdr:col>
      <xdr:colOff>54372</xdr:colOff>
      <xdr:row>31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C9F03D3-9906-4AA0-95F7-DBA2B3992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3000375"/>
          <a:ext cx="5969397" cy="339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809625</xdr:colOff>
      <xdr:row>28</xdr:row>
      <xdr:rowOff>47625</xdr:rowOff>
    </xdr:from>
    <xdr:to>
      <xdr:col>24</xdr:col>
      <xdr:colOff>333375</xdr:colOff>
      <xdr:row>28</xdr:row>
      <xdr:rowOff>285750</xdr:rowOff>
    </xdr:to>
    <xdr:cxnSp macro="">
      <xdr:nvCxnSpPr>
        <xdr:cNvPr id="3" name="Connecteur : en angle 2">
          <a:extLst>
            <a:ext uri="{FF2B5EF4-FFF2-40B4-BE49-F238E27FC236}">
              <a16:creationId xmlns:a16="http://schemas.microsoft.com/office/drawing/2014/main" id="{76716D23-3C7D-41BA-9C6D-99EB5118FF9B}"/>
            </a:ext>
          </a:extLst>
        </xdr:cNvPr>
        <xdr:cNvCxnSpPr/>
      </xdr:nvCxnSpPr>
      <xdr:spPr bwMode="auto">
        <a:xfrm flipV="1">
          <a:off x="17823656" y="8191500"/>
          <a:ext cx="654844" cy="238125"/>
        </a:xfrm>
        <a:prstGeom prst="bentConnector3">
          <a:avLst>
            <a:gd name="adj1" fmla="val 99091"/>
          </a:avLst>
        </a:pr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23</xdr:col>
      <xdr:colOff>892974</xdr:colOff>
      <xdr:row>77</xdr:row>
      <xdr:rowOff>0</xdr:rowOff>
    </xdr:from>
    <xdr:to>
      <xdr:col>24</xdr:col>
      <xdr:colOff>416724</xdr:colOff>
      <xdr:row>77</xdr:row>
      <xdr:rowOff>238125</xdr:rowOff>
    </xdr:to>
    <xdr:cxnSp macro="">
      <xdr:nvCxnSpPr>
        <xdr:cNvPr id="5" name="Connecteur : en angle 4">
          <a:extLst>
            <a:ext uri="{FF2B5EF4-FFF2-40B4-BE49-F238E27FC236}">
              <a16:creationId xmlns:a16="http://schemas.microsoft.com/office/drawing/2014/main" id="{2862D4AA-BAEF-443D-B382-45C798E02BDB}"/>
            </a:ext>
          </a:extLst>
        </xdr:cNvPr>
        <xdr:cNvCxnSpPr/>
      </xdr:nvCxnSpPr>
      <xdr:spPr bwMode="auto">
        <a:xfrm flipV="1">
          <a:off x="17978443" y="23717250"/>
          <a:ext cx="976312" cy="238125"/>
        </a:xfrm>
        <a:prstGeom prst="bentConnector3">
          <a:avLst>
            <a:gd name="adj1" fmla="val 99091"/>
          </a:avLst>
        </a:pr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228600</xdr:colOff>
      <xdr:row>15</xdr:row>
      <xdr:rowOff>95250</xdr:rowOff>
    </xdr:from>
    <xdr:to>
      <xdr:col>18</xdr:col>
      <xdr:colOff>1</xdr:colOff>
      <xdr:row>22</xdr:row>
      <xdr:rowOff>19051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ZoneTexte 2">
              <a:extLst>
                <a:ext uri="{FF2B5EF4-FFF2-40B4-BE49-F238E27FC236}">
                  <a16:creationId xmlns:a16="http://schemas.microsoft.com/office/drawing/2014/main" id="{FBBF49CD-B3F4-427B-9B0C-B0F2276C2EFE}"/>
                </a:ext>
              </a:extLst>
            </xdr:cNvPr>
            <xdr:cNvSpPr txBox="1"/>
          </xdr:nvSpPr>
          <xdr:spPr>
            <a:xfrm>
              <a:off x="8458200" y="3152775"/>
              <a:ext cx="4905376" cy="1323976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lang="fr-FR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Dans le cas d'un mesurage, comportant plusieurs mesures individuelles, l'erreur de mesure est une variable aléatoire. On peut appliquer les lois de la statistique à ce mesurage</a:t>
              </a:r>
              <a:r>
                <a:rPr lang="fr-FR" sz="1100" b="0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notament la Loi de Studenrt,</a:t>
              </a:r>
              <a:endParaRPr lang="fr-FR" sz="1100" b="0" i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lang="fr-FR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La dispersion des mesures se caractérise par l'estimateur de son </a:t>
              </a:r>
              <a:r>
                <a:rPr lang="fr-FR" sz="1100" b="0" i="0" u="none" strike="noStrike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  <a:hlinkClick xmlns:r="http://schemas.openxmlformats.org/officeDocument/2006/relationships" r:id=""/>
                </a:rPr>
                <a:t>écart-type</a:t>
              </a:r>
              <a:r>
                <a:rPr lang="fr-FR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 dit aussi écart-type expérimental: </a:t>
              </a:r>
              <a14:m>
                <m:oMath xmlns:m="http://schemas.openxmlformats.org/officeDocument/2006/math">
                  <m:sSub>
                    <m:sSubPr>
                      <m:ctrlPr>
                        <a:rPr lang="fr-FR" sz="1100" b="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  <a:cs typeface="+mn-cs"/>
                        </a:rPr>
                      </m:ctrlPr>
                    </m:sSubPr>
                    <m:e>
                      <m:r>
                        <a:rPr lang="fr-FR" sz="1100" b="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  <a:cs typeface="+mn-cs"/>
                        </a:rPr>
                        <m:t>𝜎</m:t>
                      </m:r>
                    </m:e>
                    <m:sub>
                      <m:r>
                        <a:rPr lang="fr-FR" sz="1100" b="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  <a:cs typeface="+mn-cs"/>
                        </a:rPr>
                        <m:t>𝑥</m:t>
                      </m:r>
                    </m:sub>
                  </m:sSub>
                  <m:r>
                    <a:rPr lang="fr-FR" sz="1100" b="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Cambria Math" panose="02040503050406030204" pitchFamily="18" charset="0"/>
                      <a:cs typeface="+mn-cs"/>
                    </a:rPr>
                    <m:t>=</m:t>
                  </m:r>
                  <m:rad>
                    <m:radPr>
                      <m:degHide m:val="on"/>
                      <m:ctrlPr>
                        <a:rPr lang="fr-FR" sz="1100" b="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  <a:cs typeface="+mn-cs"/>
                        </a:rPr>
                      </m:ctrlPr>
                    </m:radPr>
                    <m:deg/>
                    <m:e>
                      <m:f>
                        <m:fPr>
                          <m:ctrlPr>
                            <a:rPr lang="fr-FR" sz="11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Cambria Math" panose="02040503050406030204" pitchFamily="18" charset="0"/>
                              <a:cs typeface="+mn-cs"/>
                            </a:rPr>
                          </m:ctrlPr>
                        </m:fPr>
                        <m:num>
                          <m:r>
                            <a:rPr lang="fr-FR" sz="11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Cambria Math" panose="02040503050406030204" pitchFamily="18" charset="0"/>
                              <a:cs typeface="+mn-cs"/>
                            </a:rPr>
                            <m:t>1</m:t>
                          </m:r>
                        </m:num>
                        <m:den>
                          <m:r>
                            <a:rPr lang="fr-FR" sz="11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Cambria Math" panose="02040503050406030204" pitchFamily="18" charset="0"/>
                              <a:cs typeface="+mn-cs"/>
                            </a:rPr>
                            <m:t>𝑛</m:t>
                          </m:r>
                          <m:r>
                            <a:rPr lang="fr-FR" sz="11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Cambria Math" panose="02040503050406030204" pitchFamily="18" charset="0"/>
                              <a:cs typeface="+mn-cs"/>
                            </a:rPr>
                            <m:t>−1</m:t>
                          </m:r>
                        </m:den>
                      </m:f>
                      <m:nary>
                        <m:naryPr>
                          <m:chr m:val="∑"/>
                          <m:ctrlPr>
                            <a:rPr lang="fr-FR" sz="11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Cambria Math" panose="02040503050406030204" pitchFamily="18" charset="0"/>
                              <a:cs typeface="+mn-cs"/>
                            </a:rPr>
                          </m:ctrlPr>
                        </m:naryPr>
                        <m:sub>
                          <m:r>
                            <m:rPr>
                              <m:brk m:alnAt="23"/>
                            </m:rPr>
                            <a:rPr lang="fr-FR" sz="11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Cambria Math" panose="02040503050406030204" pitchFamily="18" charset="0"/>
                              <a:cs typeface="+mn-cs"/>
                            </a:rPr>
                            <m:t>𝑖</m:t>
                          </m:r>
                          <m:r>
                            <a:rPr lang="fr-FR" sz="11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Cambria Math" panose="02040503050406030204" pitchFamily="18" charset="0"/>
                              <a:cs typeface="+mn-cs"/>
                            </a:rPr>
                            <m:t>=</m:t>
                          </m:r>
                          <m:r>
                            <m:rPr>
                              <m:brk m:alnAt="23"/>
                            </m:rPr>
                            <a:rPr lang="fr-FR" sz="11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Cambria Math" panose="02040503050406030204" pitchFamily="18" charset="0"/>
                              <a:cs typeface="+mn-cs"/>
                            </a:rPr>
                            <m:t>1</m:t>
                          </m:r>
                        </m:sub>
                        <m:sup>
                          <m:r>
                            <a:rPr lang="fr-FR" sz="11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Cambria Math" panose="02040503050406030204" pitchFamily="18" charset="0"/>
                              <a:cs typeface="+mn-cs"/>
                            </a:rPr>
                            <m:t>𝑛</m:t>
                          </m:r>
                        </m:sup>
                        <m:e>
                          <m:sSup>
                            <m:sSupPr>
                              <m:ctrlPr>
                                <a:rPr lang="fr-FR" sz="1100" b="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  <a:cs typeface="+mn-cs"/>
                                </a:rPr>
                              </m:ctrlPr>
                            </m:sSupPr>
                            <m:e>
                              <m:d>
                                <m:dPr>
                                  <m:ctrlPr>
                                    <a:rPr lang="fr-FR" sz="1100" b="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dPr>
                                <m:e>
                                  <m:sSub>
                                    <m:sSubPr>
                                      <m:ctrlPr>
                                        <a:rPr lang="fr-FR" sz="1100" b="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sSubPr>
                                    <m:e>
                                      <m:r>
                                        <a:rPr lang="fr-FR" sz="1100" b="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𝑥</m:t>
                                      </m:r>
                                    </m:e>
                                    <m:sub>
                                      <m:r>
                                        <a:rPr lang="fr-FR" sz="1100" b="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𝑖</m:t>
                                      </m:r>
                                    </m:sub>
                                  </m:sSub>
                                  <m:r>
                                    <a:rPr lang="fr-FR" sz="1100" b="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−</m:t>
                                  </m:r>
                                  <m:acc>
                                    <m:accPr>
                                      <m:chr m:val="̅"/>
                                      <m:ctrlPr>
                                        <a:rPr lang="fr-FR" sz="1100" b="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accPr>
                                    <m:e>
                                      <m:r>
                                        <a:rPr lang="fr-FR" sz="1100" b="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𝑥</m:t>
                                      </m:r>
                                    </m:e>
                                  </m:acc>
                                </m:e>
                              </m:d>
                            </m:e>
                            <m:sup>
                              <m:r>
                                <a:rPr lang="fr-FR" sz="1100" b="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  <a:cs typeface="+mn-cs"/>
                                </a:rPr>
                                <m:t>2</m:t>
                              </m:r>
                            </m:sup>
                          </m:sSup>
                        </m:e>
                      </m:nary>
                    </m:e>
                  </m:rad>
                </m:oMath>
              </a14:m>
              <a:endParaRPr lang="fr-FR" sz="1100" b="0" i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fr-FR">
                <a:effectLst/>
              </a:endParaRPr>
            </a:p>
          </xdr:txBody>
        </xdr:sp>
      </mc:Choice>
      <mc:Fallback xmlns="">
        <xdr:sp macro="" textlink="">
          <xdr:nvSpPr>
            <xdr:cNvPr id="3" name="ZoneTexte 2">
              <a:extLst>
                <a:ext uri="{FF2B5EF4-FFF2-40B4-BE49-F238E27FC236}">
                  <a16:creationId xmlns:a16="http://schemas.microsoft.com/office/drawing/2014/main" id="{FBBF49CD-B3F4-427B-9B0C-B0F2276C2EFE}"/>
                </a:ext>
              </a:extLst>
            </xdr:cNvPr>
            <xdr:cNvSpPr txBox="1"/>
          </xdr:nvSpPr>
          <xdr:spPr>
            <a:xfrm>
              <a:off x="8458200" y="3152775"/>
              <a:ext cx="4905376" cy="1323976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lang="fr-FR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Dans le cas d'un mesurage, comportant plusieurs mesures individuelles, l'erreur de mesure est une variable aléatoire. On peut appliquer les lois de la statistique à ce mesurage</a:t>
              </a:r>
              <a:r>
                <a:rPr lang="fr-FR" sz="1100" b="0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notament la Loi de Studenrt,</a:t>
              </a:r>
              <a:endParaRPr lang="fr-FR" sz="1100" b="0" i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lang="fr-FR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La dispersion des mesures se caractérise par l'estimateur de son </a:t>
              </a:r>
              <a:r>
                <a:rPr lang="fr-FR" sz="1100" b="0" i="0" u="none" strike="noStrike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  <a:hlinkClick xmlns:r="http://schemas.openxmlformats.org/officeDocument/2006/relationships" r:id=""/>
                </a:rPr>
                <a:t>écart-type</a:t>
              </a:r>
              <a:r>
                <a:rPr lang="fr-FR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 dit aussi écart-type expérimental: </a:t>
              </a:r>
              <a:r>
                <a:rPr lang="fr-FR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𝜎_𝑥=√(1/(𝑛−1) ∑_(𝑖=1)^𝑛▒</a:t>
              </a:r>
              <a:r>
                <a:rPr lang="fr-FR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(𝑥_𝑖−𝑥 ̅ )</a:t>
              </a:r>
              <a:r>
                <a:rPr lang="fr-FR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^2 )</a:t>
              </a:r>
              <a:endParaRPr lang="fr-FR" sz="1100" b="0" i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fr-FR">
                <a:effectLst/>
              </a:endParaRPr>
            </a:p>
          </xdr:txBody>
        </xdr:sp>
      </mc:Fallback>
    </mc:AlternateContent>
    <xdr:clientData/>
  </xdr:twoCellAnchor>
  <xdr:twoCellAnchor>
    <xdr:from>
      <xdr:col>12</xdr:col>
      <xdr:colOff>219075</xdr:colOff>
      <xdr:row>22</xdr:row>
      <xdr:rowOff>76201</xdr:rowOff>
    </xdr:from>
    <xdr:to>
      <xdr:col>17</xdr:col>
      <xdr:colOff>1400176</xdr:colOff>
      <xdr:row>29</xdr:row>
      <xdr:rowOff>19050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ZoneTexte 3">
              <a:extLst>
                <a:ext uri="{FF2B5EF4-FFF2-40B4-BE49-F238E27FC236}">
                  <a16:creationId xmlns:a16="http://schemas.microsoft.com/office/drawing/2014/main" id="{FCCBB746-C2C6-4FDE-A91C-89F374B01FEF}"/>
                </a:ext>
              </a:extLst>
            </xdr:cNvPr>
            <xdr:cNvSpPr txBox="1"/>
          </xdr:nvSpPr>
          <xdr:spPr>
            <a:xfrm>
              <a:off x="8448675" y="4533901"/>
              <a:ext cx="4905376" cy="1343024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fr-FR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et la dispersion sur la moyenne de </a:t>
              </a:r>
              <a:r>
                <a:rPr lang="fr-FR" sz="1100" b="0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n </a:t>
              </a:r>
              <a:r>
                <a:rPr lang="fr-FR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mesures</a:t>
              </a:r>
              <a:r>
                <a:rPr lang="fr-FR" sz="1100" b="0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fr-FR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par l'estimateur de son écart-type:</a:t>
              </a: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b="0" i="1"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𝜎</m:t>
                    </m:r>
                    <m:r>
                      <a:rPr lang="fr-FR" b="0" i="1">
                        <a:effectLst/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fr-FR" b="0" i="1">
                            <a:effectLst/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fr-FR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𝜎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</m:sub>
                        </m:sSub>
                      </m:num>
                      <m:den>
                        <m:rad>
                          <m:radPr>
                            <m:degHide m:val="on"/>
                            <m:ctrlPr>
                              <a:rPr lang="fr-FR" b="0" i="1">
                                <a:effectLst/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lang="fr-FR" b="0" i="1">
                                <a:effectLst/>
                                <a:latin typeface="Cambria Math" panose="02040503050406030204" pitchFamily="18" charset="0"/>
                              </a:rPr>
                              <m:t>𝑛</m:t>
                            </m:r>
                          </m:e>
                        </m:rad>
                      </m:den>
                    </m:f>
                  </m:oMath>
                </m:oMathPara>
              </a14:m>
              <a:endParaRPr lang="fr-FR" b="0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fr-FR" sz="500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fr-FR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Dispersion statistique (loi de Student): </a:t>
              </a:r>
              <a14:m>
                <m:oMath xmlns:m="http://schemas.openxmlformats.org/officeDocument/2006/math">
                  <m:r>
                    <a:rPr lang="fr-FR" sz="1100" b="1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∆=</m:t>
                  </m:r>
                  <m:r>
                    <a:rPr lang="fr-FR" sz="1100" b="1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𝒌</m:t>
                  </m:r>
                  <m:r>
                    <a:rPr lang="fr-FR" sz="1100" b="1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×</m:t>
                  </m:r>
                  <m:r>
                    <a:rPr lang="fr-FR" sz="1100" b="1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Cambria Math" panose="02040503050406030204" pitchFamily="18" charset="0"/>
                      <a:cs typeface="+mn-cs"/>
                    </a:rPr>
                    <m:t>𝝈</m:t>
                  </m:r>
                  <m:r>
                    <a:rPr lang="fr-FR" sz="1100" b="0" i="0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.</m:t>
                  </m:r>
                </m:oMath>
              </a14:m>
              <a:r>
                <a:rPr lang="fr-FR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 </a:t>
              </a:r>
            </a:p>
            <a:p>
              <a:r>
                <a:rPr lang="fr-FR" sz="1100"/>
                <a:t>(k est fourni dans le tableau ci-contre</a:t>
              </a:r>
              <a:r>
                <a:rPr lang="fr-FR" sz="1100" baseline="0"/>
                <a:t> en fonction du nombre de mesures pour un niveau de confiance de 1-</a:t>
              </a:r>
              <a:r>
                <a:rPr lang="fr-FR" sz="1100" baseline="0">
                  <a:latin typeface="Symbol" panose="05050102010706020507" pitchFamily="18" charset="2"/>
                </a:rPr>
                <a:t>a.</a:t>
              </a:r>
              <a:endParaRPr lang="fr-FR" sz="1100">
                <a:latin typeface="Symbol" panose="05050102010706020507" pitchFamily="18" charset="2"/>
              </a:endParaRPr>
            </a:p>
          </xdr:txBody>
        </xdr:sp>
      </mc:Choice>
      <mc:Fallback xmlns="">
        <xdr:sp macro="" textlink="">
          <xdr:nvSpPr>
            <xdr:cNvPr id="4" name="ZoneTexte 3">
              <a:extLst>
                <a:ext uri="{FF2B5EF4-FFF2-40B4-BE49-F238E27FC236}">
                  <a16:creationId xmlns:a16="http://schemas.microsoft.com/office/drawing/2014/main" id="{FCCBB746-C2C6-4FDE-A91C-89F374B01FEF}"/>
                </a:ext>
              </a:extLst>
            </xdr:cNvPr>
            <xdr:cNvSpPr txBox="1"/>
          </xdr:nvSpPr>
          <xdr:spPr>
            <a:xfrm>
              <a:off x="8448675" y="4533901"/>
              <a:ext cx="4905376" cy="1343024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fr-FR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et la dispersion sur la moyenne de </a:t>
              </a:r>
              <a:r>
                <a:rPr lang="fr-FR" sz="1100" b="0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n </a:t>
              </a:r>
              <a:r>
                <a:rPr lang="fr-FR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mesures</a:t>
              </a:r>
              <a:r>
                <a:rPr lang="fr-FR" sz="1100" b="0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fr-FR" sz="1100" b="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par l'estimateur de son écart-type:</a:t>
              </a: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fr-FR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fr-FR" b="0" i="0">
                  <a:effectLst/>
                  <a:latin typeface="Cambria Math" panose="02040503050406030204" pitchFamily="18" charset="0"/>
                </a:rPr>
                <a:t>=</a:t>
              </a:r>
              <a:r>
                <a:rPr lang="fr-FR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𝜎_𝑥/√</a:t>
              </a:r>
              <a:r>
                <a:rPr lang="fr-FR" b="0" i="0">
                  <a:effectLst/>
                  <a:latin typeface="Cambria Math" panose="02040503050406030204" pitchFamily="18" charset="0"/>
                </a:rPr>
                <a:t>𝑛</a:t>
              </a:r>
              <a:endParaRPr lang="fr-FR" b="0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fr-FR" sz="500">
                <a:effectLst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fr-FR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Dispersion statistique (loi de Student): </a:t>
              </a:r>
              <a:r>
                <a:rPr lang="fr-FR" sz="1100" b="1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∆=𝒌×</a:t>
              </a:r>
              <a:r>
                <a:rPr lang="fr-FR" sz="1100" b="1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𝝈</a:t>
              </a:r>
              <a:r>
                <a:rPr lang="fr-FR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.</a:t>
              </a:r>
              <a:r>
                <a:rPr lang="fr-FR" sz="11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 </a:t>
              </a:r>
            </a:p>
            <a:p>
              <a:r>
                <a:rPr lang="fr-FR" sz="1100"/>
                <a:t>(k est fourni dans le tableau ci-contre</a:t>
              </a:r>
              <a:r>
                <a:rPr lang="fr-FR" sz="1100" baseline="0"/>
                <a:t> en fonction du nombre de mesures pour un niveau de confiance de 1-</a:t>
              </a:r>
              <a:r>
                <a:rPr lang="fr-FR" sz="1100" baseline="0">
                  <a:latin typeface="Symbol" panose="05050102010706020507" pitchFamily="18" charset="2"/>
                </a:rPr>
                <a:t>a.</a:t>
              </a:r>
              <a:endParaRPr lang="fr-FR" sz="1100">
                <a:latin typeface="Symbol" panose="05050102010706020507" pitchFamily="18" charset="2"/>
              </a:endParaRPr>
            </a:p>
          </xdr:txBody>
        </xdr:sp>
      </mc:Fallback>
    </mc:AlternateContent>
    <xdr:clientData/>
  </xdr:twoCellAnchor>
  <xdr:twoCellAnchor>
    <xdr:from>
      <xdr:col>12</xdr:col>
      <xdr:colOff>219075</xdr:colOff>
      <xdr:row>29</xdr:row>
      <xdr:rowOff>114299</xdr:rowOff>
    </xdr:from>
    <xdr:to>
      <xdr:col>17</xdr:col>
      <xdr:colOff>1400175</xdr:colOff>
      <xdr:row>38</xdr:row>
      <xdr:rowOff>161925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ZoneTexte 4">
              <a:extLst>
                <a:ext uri="{FF2B5EF4-FFF2-40B4-BE49-F238E27FC236}">
                  <a16:creationId xmlns:a16="http://schemas.microsoft.com/office/drawing/2014/main" id="{A39E5247-4B99-49A7-B079-28AC3C9B3F10}"/>
                </a:ext>
              </a:extLst>
            </xdr:cNvPr>
            <xdr:cNvSpPr txBox="1"/>
          </xdr:nvSpPr>
          <xdr:spPr>
            <a:xfrm>
              <a:off x="8448675" y="5972174"/>
              <a:ext cx="4905375" cy="18478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fr-FR" sz="1100" b="1" i="0">
                  <a:solidFill>
                    <a:srgbClr val="7030A0"/>
                  </a:solidFill>
                  <a:effectLst/>
                  <a:latin typeface="+mn-lt"/>
                  <a:ea typeface="+mn-ea"/>
                  <a:cs typeface="+mn-cs"/>
                </a:rPr>
                <a:t>En résumé, pour un échantillon de 20 mesures si elles sont toutes réalisées, la déclinaison gnomonique sera donnée par sa </a:t>
              </a:r>
              <a:r>
                <a:rPr lang="fr-FR" sz="1100" b="1" i="1">
                  <a:solidFill>
                    <a:srgbClr val="7030A0"/>
                  </a:solidFill>
                  <a:effectLst/>
                  <a:latin typeface="+mn-lt"/>
                  <a:ea typeface="+mn-ea"/>
                  <a:cs typeface="+mn-cs"/>
                </a:rPr>
                <a:t>valeur moyenne </a:t>
              </a:r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fr-FR" sz="1100" b="1" i="1">
                          <a:solidFill>
                            <a:srgbClr val="7030A0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accPr>
                    <m:e>
                      <m:r>
                        <a:rPr lang="fr-FR" sz="1100" b="1" i="1">
                          <a:solidFill>
                            <a:srgbClr val="7030A0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𝑫</m:t>
                      </m:r>
                    </m:e>
                  </m:acc>
                </m:oMath>
              </a14:m>
              <a:r>
                <a:rPr lang="fr-FR" sz="1100" b="1" i="0">
                  <a:solidFill>
                    <a:srgbClr val="7030A0"/>
                  </a:solidFill>
                  <a:effectLst/>
                  <a:latin typeface="+mn-lt"/>
                  <a:ea typeface="+mn-ea"/>
                  <a:cs typeface="+mn-cs"/>
                </a:rPr>
                <a:t> se trouvant dans un intervalle de fluctuation pour un niveau de confiance de 95% défini par: </a:t>
              </a: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["/>
                        <m:endChr m:val="]"/>
                        <m:ctrlPr>
                          <a:rPr lang="fr-FR" b="1" i="1">
                            <a:solidFill>
                              <a:srgbClr val="7030A0"/>
                            </a:solidFill>
                            <a:effectLst/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acc>
                          <m:accPr>
                            <m:chr m:val="̅"/>
                            <m:ctrlPr>
                              <a:rPr lang="fr-FR" b="1" i="1">
                                <a:solidFill>
                                  <a:srgbClr val="7030A0"/>
                                </a:solidFill>
                                <a:effectLst/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fr-FR" b="1" i="1">
                                <a:solidFill>
                                  <a:srgbClr val="7030A0"/>
                                </a:solidFill>
                                <a:effectLst/>
                                <a:latin typeface="Cambria Math" panose="02040503050406030204" pitchFamily="18" charset="0"/>
                              </a:rPr>
                              <m:t>𝑫</m:t>
                            </m:r>
                          </m:e>
                        </m:acc>
                        <m:r>
                          <a:rPr lang="fr-FR" b="1" i="1">
                            <a:solidFill>
                              <a:srgbClr val="7030A0"/>
                            </a:solidFill>
                            <a:effectLst/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fr-FR" b="1" i="1">
                            <a:solidFill>
                              <a:srgbClr val="7030A0"/>
                            </a:solidFill>
                            <a:effectLst/>
                            <a:latin typeface="Cambria Math" panose="02040503050406030204" pitchFamily="18" charset="0"/>
                          </a:rPr>
                          <m:t>𝒌</m:t>
                        </m:r>
                        <m:r>
                          <a:rPr lang="fr-FR" b="1" i="1">
                            <a:solidFill>
                              <a:srgbClr val="7030A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f>
                          <m:fPr>
                            <m:ctrlPr>
                              <a:rPr lang="fr-FR" sz="1100" b="1" i="1">
                                <a:solidFill>
                                  <a:srgbClr val="7030A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fr-FR" sz="1100" b="1" i="1">
                                <a:solidFill>
                                  <a:srgbClr val="7030A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𝝈</m:t>
                            </m:r>
                          </m:num>
                          <m:den>
                            <m:rad>
                              <m:radPr>
                                <m:degHide m:val="on"/>
                                <m:ctrlPr>
                                  <a:rPr lang="fr-FR" sz="1100" b="1" i="1">
                                    <a:solidFill>
                                      <a:srgbClr val="7030A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radPr>
                              <m:deg/>
                              <m:e>
                                <m:r>
                                  <a:rPr lang="fr-FR" sz="1100" b="1" i="1">
                                    <a:solidFill>
                                      <a:srgbClr val="7030A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𝒏</m:t>
                                </m:r>
                              </m:e>
                            </m:rad>
                          </m:den>
                        </m:f>
                        <m:r>
                          <a:rPr lang="fr-FR" sz="1100" b="1" i="1">
                            <a:solidFill>
                              <a:srgbClr val="7030A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;  </m:t>
                        </m:r>
                        <m:acc>
                          <m:accPr>
                            <m:chr m:val="̅"/>
                            <m:ctrlPr>
                              <a:rPr lang="fr-FR" sz="1100" b="1" i="1">
                                <a:solidFill>
                                  <a:srgbClr val="7030A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accPr>
                          <m:e>
                            <m:r>
                              <a:rPr lang="fr-FR" sz="1100" b="1" i="1">
                                <a:solidFill>
                                  <a:srgbClr val="7030A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𝑫</m:t>
                            </m:r>
                          </m:e>
                        </m:acc>
                        <m:r>
                          <a:rPr lang="fr-FR" sz="1100" b="1" i="1">
                            <a:solidFill>
                              <a:srgbClr val="7030A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fr-FR" sz="1100" b="1" i="1">
                            <a:solidFill>
                              <a:srgbClr val="7030A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𝒌</m:t>
                        </m:r>
                        <m:r>
                          <a:rPr lang="fr-FR" sz="1100" b="1" i="1">
                            <a:solidFill>
                              <a:srgbClr val="7030A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f>
                          <m:fPr>
                            <m:ctrlPr>
                              <a:rPr lang="fr-FR" sz="1100" b="1" i="1">
                                <a:solidFill>
                                  <a:srgbClr val="7030A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fr-FR" sz="1100" b="1" i="1">
                                <a:solidFill>
                                  <a:srgbClr val="7030A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𝝈</m:t>
                            </m:r>
                          </m:num>
                          <m:den>
                            <m:rad>
                              <m:radPr>
                                <m:degHide m:val="on"/>
                                <m:ctrlPr>
                                  <a:rPr lang="fr-FR" sz="1100" b="1" i="1">
                                    <a:solidFill>
                                      <a:srgbClr val="7030A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radPr>
                              <m:deg/>
                              <m:e>
                                <m:r>
                                  <a:rPr lang="fr-FR" sz="1100" b="1" i="1">
                                    <a:solidFill>
                                      <a:srgbClr val="7030A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𝒏</m:t>
                                </m:r>
                              </m:e>
                            </m:rad>
                          </m:den>
                        </m:f>
                      </m:e>
                    </m:d>
                  </m:oMath>
                </m:oMathPara>
              </a14:m>
              <a:endParaRPr lang="fr-FR" b="1">
                <a:solidFill>
                  <a:srgbClr val="7030A0"/>
                </a:solidFill>
                <a:effectLst/>
              </a:endParaRPr>
            </a:p>
            <a:p>
              <a:pPr eaLnBrk="1" fontAlgn="auto" latinLnBrk="0" hangingPunct="1"/>
              <a:r>
                <a:rPr lang="fr-FR" b="1">
                  <a:solidFill>
                    <a:srgbClr val="7030A0"/>
                  </a:solidFill>
                  <a:effectLst/>
                </a:rPr>
                <a:t>En règle générale pour la gnomonique (n&gt;5 au minimum) </a:t>
              </a:r>
              <a:r>
                <a:rPr lang="fr-FR" b="1" baseline="0">
                  <a:solidFill>
                    <a:srgbClr val="7030A0"/>
                  </a:solidFill>
                  <a:effectLst/>
                </a:rPr>
                <a:t>, </a:t>
              </a:r>
              <a:r>
                <a:rPr lang="fr-FR" b="1">
                  <a:solidFill>
                    <a:srgbClr val="7030A0"/>
                  </a:solidFill>
                  <a:effectLst/>
                </a:rPr>
                <a:t>on se contentera d'estimer</a:t>
              </a:r>
              <a:r>
                <a:rPr lang="fr-FR" b="1" baseline="0">
                  <a:solidFill>
                    <a:srgbClr val="7030A0"/>
                  </a:solidFill>
                  <a:effectLst/>
                </a:rPr>
                <a:t> les erreurs aléatoires en prenant </a:t>
              </a:r>
              <a:r>
                <a:rPr lang="fr-FR" b="1">
                  <a:solidFill>
                    <a:srgbClr val="7030A0"/>
                  </a:solidFill>
                  <a:effectLst/>
                </a:rPr>
                <a:t>un niveau de confiance de 95% avec  </a:t>
              </a:r>
              <a14:m>
                <m:oMath xmlns:m="http://schemas.openxmlformats.org/officeDocument/2006/math">
                  <m:r>
                    <a:rPr lang="fr-FR" sz="1100" b="1" i="1">
                      <a:solidFill>
                        <a:srgbClr val="7030A0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𝒌</m:t>
                  </m:r>
                  <m:r>
                    <a:rPr lang="fr-FR" sz="1100" b="1" i="1">
                      <a:solidFill>
                        <a:srgbClr val="7030A0"/>
                      </a:solidFill>
                      <a:effectLst/>
                      <a:latin typeface="Cambria Math" panose="02040503050406030204" pitchFamily="18" charset="0"/>
                      <a:ea typeface="Cambria Math" panose="02040503050406030204" pitchFamily="18" charset="0"/>
                      <a:cs typeface="+mn-cs"/>
                    </a:rPr>
                    <m:t>≈</m:t>
                  </m:r>
                  <m:r>
                    <a:rPr lang="fr-FR" sz="1100" b="1" i="1">
                      <a:solidFill>
                        <a:srgbClr val="7030A0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𝟑</m:t>
                  </m:r>
                </m:oMath>
              </a14:m>
              <a:r>
                <a:rPr lang="fr-FR" b="1">
                  <a:solidFill>
                    <a:srgbClr val="7030A0"/>
                  </a:solidFill>
                  <a:effectLst/>
                </a:rPr>
                <a:t>, (parfois il est recommandé de prendre k=2),</a:t>
              </a:r>
              <a:r>
                <a:rPr lang="fr-FR" b="1" baseline="0">
                  <a:solidFill>
                    <a:srgbClr val="7030A0"/>
                  </a:solidFill>
                  <a:effectLst/>
                </a:rPr>
                <a:t> </a:t>
              </a:r>
              <a:r>
                <a:rPr lang="fr-FR" b="1">
                  <a:solidFill>
                    <a:srgbClr val="7030A0"/>
                  </a:solidFill>
                  <a:effectLst/>
                </a:rPr>
                <a:t>et</a:t>
              </a:r>
              <a:r>
                <a:rPr lang="fr-FR" b="1" baseline="0">
                  <a:solidFill>
                    <a:srgbClr val="7030A0"/>
                  </a:solidFill>
                  <a:effectLst/>
                </a:rPr>
                <a:t> on écrira</a:t>
              </a:r>
              <a:r>
                <a:rPr lang="fr-FR" sz="1100" b="1" i="0">
                  <a:solidFill>
                    <a:srgbClr val="7030A0"/>
                  </a:solidFill>
                  <a:effectLst/>
                  <a:latin typeface="+mn-lt"/>
                  <a:ea typeface="+mn-ea"/>
                  <a:cs typeface="+mn-cs"/>
                </a:rPr>
                <a:t>: </a:t>
              </a:r>
              <a:endParaRPr lang="fr-FR" b="1">
                <a:solidFill>
                  <a:srgbClr val="7030A0"/>
                </a:solidFill>
                <a:effectLst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b="1" i="1" baseline="0">
                        <a:solidFill>
                          <a:srgbClr val="7030A0"/>
                        </a:solidFill>
                        <a:effectLst/>
                        <a:latin typeface="Cambria Math" panose="02040503050406030204" pitchFamily="18" charset="0"/>
                      </a:rPr>
                      <m:t>𝑫</m:t>
                    </m:r>
                    <m:r>
                      <a:rPr lang="fr-FR" b="1" i="1" baseline="0">
                        <a:solidFill>
                          <a:srgbClr val="7030A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±</m:t>
                    </m:r>
                    <m:r>
                      <a:rPr lang="el-GR" b="1" i="1" baseline="0">
                        <a:solidFill>
                          <a:srgbClr val="7030A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𝜟</m:t>
                    </m:r>
                    <m:r>
                      <a:rPr lang="fr-FR" b="1" i="1" baseline="0">
                        <a:solidFill>
                          <a:srgbClr val="7030A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𝑫</m:t>
                    </m:r>
                    <m:r>
                      <a:rPr lang="fr-FR" sz="1100" b="1" i="1">
                        <a:solidFill>
                          <a:srgbClr val="7030A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≈</m:t>
                    </m:r>
                    <m:acc>
                      <m:accPr>
                        <m:chr m:val="̅"/>
                        <m:ctrlPr>
                          <a:rPr lang="fr-FR" sz="1100" b="1" i="1" baseline="0">
                            <a:solidFill>
                              <a:srgbClr val="7030A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accPr>
                      <m:e>
                        <m:r>
                          <a:rPr lang="fr-FR" sz="1100" b="1" i="1" baseline="0">
                            <a:solidFill>
                              <a:srgbClr val="7030A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𝑫</m:t>
                        </m:r>
                      </m:e>
                    </m:acc>
                    <m:r>
                      <a:rPr lang="fr-FR" sz="1100" b="1" i="1" baseline="0">
                        <a:solidFill>
                          <a:srgbClr val="7030A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±</m:t>
                    </m:r>
                    <m:r>
                      <a:rPr lang="fr-FR" sz="1100" b="1" i="1" baseline="0">
                        <a:solidFill>
                          <a:srgbClr val="7030A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𝟑</m:t>
                    </m:r>
                    <m:r>
                      <a:rPr lang="fr-FR" sz="1100" b="1" i="1" baseline="0">
                        <a:solidFill>
                          <a:srgbClr val="7030A0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f>
                      <m:fPr>
                        <m:ctrlPr>
                          <a:rPr lang="fr-FR" sz="1100" b="1" i="1">
                            <a:solidFill>
                              <a:srgbClr val="7030A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fr-FR" sz="1100" b="1" i="1">
                            <a:solidFill>
                              <a:srgbClr val="7030A0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𝝈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fr-FR" sz="1100" b="1" i="1">
                                <a:solidFill>
                                  <a:srgbClr val="7030A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r>
                              <a:rPr lang="fr-FR" sz="1100" b="1" i="1">
                                <a:solidFill>
                                  <a:srgbClr val="7030A0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𝒏</m:t>
                            </m:r>
                          </m:e>
                        </m:rad>
                      </m:den>
                    </m:f>
                  </m:oMath>
                </m:oMathPara>
              </a14:m>
              <a:endParaRPr lang="fr-FR" b="1">
                <a:solidFill>
                  <a:srgbClr val="7030A0"/>
                </a:solidFill>
                <a:effectLst/>
              </a:endParaRPr>
            </a:p>
          </xdr:txBody>
        </xdr:sp>
      </mc:Choice>
      <mc:Fallback xmlns="">
        <xdr:sp macro="" textlink="">
          <xdr:nvSpPr>
            <xdr:cNvPr id="5" name="ZoneTexte 4">
              <a:extLst>
                <a:ext uri="{FF2B5EF4-FFF2-40B4-BE49-F238E27FC236}">
                  <a16:creationId xmlns:a16="http://schemas.microsoft.com/office/drawing/2014/main" id="{A39E5247-4B99-49A7-B079-28AC3C9B3F10}"/>
                </a:ext>
              </a:extLst>
            </xdr:cNvPr>
            <xdr:cNvSpPr txBox="1"/>
          </xdr:nvSpPr>
          <xdr:spPr>
            <a:xfrm>
              <a:off x="8448675" y="5972174"/>
              <a:ext cx="4905375" cy="18478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fr-FR" sz="1100" b="1" i="0">
                  <a:solidFill>
                    <a:srgbClr val="7030A0"/>
                  </a:solidFill>
                  <a:effectLst/>
                  <a:latin typeface="+mn-lt"/>
                  <a:ea typeface="+mn-ea"/>
                  <a:cs typeface="+mn-cs"/>
                </a:rPr>
                <a:t>En résumé, pour un échantillon de 20 mesures si elles sont toutes réalisées, la déclinaison gnomonique sera donnée par sa </a:t>
              </a:r>
              <a:r>
                <a:rPr lang="fr-FR" sz="1100" b="1" i="1">
                  <a:solidFill>
                    <a:srgbClr val="7030A0"/>
                  </a:solidFill>
                  <a:effectLst/>
                  <a:latin typeface="+mn-lt"/>
                  <a:ea typeface="+mn-ea"/>
                  <a:cs typeface="+mn-cs"/>
                </a:rPr>
                <a:t>valeur moyenne </a:t>
              </a:r>
              <a:r>
                <a:rPr lang="fr-FR" sz="1100" b="1" i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𝑫 ̅</a:t>
              </a:r>
              <a:r>
                <a:rPr lang="fr-FR" sz="1100" b="1" i="0">
                  <a:solidFill>
                    <a:srgbClr val="7030A0"/>
                  </a:solidFill>
                  <a:effectLst/>
                  <a:latin typeface="+mn-lt"/>
                  <a:ea typeface="+mn-ea"/>
                  <a:cs typeface="+mn-cs"/>
                </a:rPr>
                <a:t> se trouvant dans un intervalle de fluctuation pour un niveau de confiance de 95% défini par: </a:t>
              </a: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fr-FR" b="1" i="0">
                  <a:solidFill>
                    <a:srgbClr val="7030A0"/>
                  </a:solidFill>
                  <a:effectLst/>
                  <a:latin typeface="Cambria Math" panose="02040503050406030204" pitchFamily="18" charset="0"/>
                </a:rPr>
                <a:t>[𝑫 ̅−𝒌</a:t>
              </a:r>
              <a:r>
                <a:rPr lang="fr-FR" b="1" i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fr-FR" sz="1100" b="1" i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𝝈/√𝒏  ;  𝑫 ̅+𝒌</a:t>
              </a:r>
              <a:r>
                <a:rPr lang="fr-FR" sz="1100" b="1" i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fr-FR" sz="1100" b="1" i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𝝈/√𝒏]</a:t>
              </a:r>
              <a:endParaRPr lang="fr-FR" b="1">
                <a:solidFill>
                  <a:srgbClr val="7030A0"/>
                </a:solidFill>
                <a:effectLst/>
              </a:endParaRPr>
            </a:p>
            <a:p>
              <a:pPr eaLnBrk="1" fontAlgn="auto" latinLnBrk="0" hangingPunct="1"/>
              <a:r>
                <a:rPr lang="fr-FR" b="1">
                  <a:solidFill>
                    <a:srgbClr val="7030A0"/>
                  </a:solidFill>
                  <a:effectLst/>
                </a:rPr>
                <a:t>En règle générale pour la gnomonique (n&gt;5 au minimum) </a:t>
              </a:r>
              <a:r>
                <a:rPr lang="fr-FR" b="1" baseline="0">
                  <a:solidFill>
                    <a:srgbClr val="7030A0"/>
                  </a:solidFill>
                  <a:effectLst/>
                </a:rPr>
                <a:t>, </a:t>
              </a:r>
              <a:r>
                <a:rPr lang="fr-FR" b="1">
                  <a:solidFill>
                    <a:srgbClr val="7030A0"/>
                  </a:solidFill>
                  <a:effectLst/>
                </a:rPr>
                <a:t>on se contentera d'estimer</a:t>
              </a:r>
              <a:r>
                <a:rPr lang="fr-FR" b="1" baseline="0">
                  <a:solidFill>
                    <a:srgbClr val="7030A0"/>
                  </a:solidFill>
                  <a:effectLst/>
                </a:rPr>
                <a:t> les erreurs aléatoires en prenant </a:t>
              </a:r>
              <a:r>
                <a:rPr lang="fr-FR" b="1">
                  <a:solidFill>
                    <a:srgbClr val="7030A0"/>
                  </a:solidFill>
                  <a:effectLst/>
                </a:rPr>
                <a:t>un niveau de confiance de 95% avec  </a:t>
              </a:r>
              <a:r>
                <a:rPr lang="fr-FR" sz="1100" b="1" i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𝒌</a:t>
              </a:r>
              <a:r>
                <a:rPr lang="fr-FR" sz="1100" b="1" i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≈</a:t>
              </a:r>
              <a:r>
                <a:rPr lang="fr-FR" sz="1100" b="1" i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𝟑</a:t>
              </a:r>
              <a:r>
                <a:rPr lang="fr-FR" b="1">
                  <a:solidFill>
                    <a:srgbClr val="7030A0"/>
                  </a:solidFill>
                  <a:effectLst/>
                </a:rPr>
                <a:t>, (parfois il est recommandé de prendre k=2),</a:t>
              </a:r>
              <a:r>
                <a:rPr lang="fr-FR" b="1" baseline="0">
                  <a:solidFill>
                    <a:srgbClr val="7030A0"/>
                  </a:solidFill>
                  <a:effectLst/>
                </a:rPr>
                <a:t> </a:t>
              </a:r>
              <a:r>
                <a:rPr lang="fr-FR" b="1">
                  <a:solidFill>
                    <a:srgbClr val="7030A0"/>
                  </a:solidFill>
                  <a:effectLst/>
                </a:rPr>
                <a:t>et</a:t>
              </a:r>
              <a:r>
                <a:rPr lang="fr-FR" b="1" baseline="0">
                  <a:solidFill>
                    <a:srgbClr val="7030A0"/>
                  </a:solidFill>
                  <a:effectLst/>
                </a:rPr>
                <a:t> on écrira</a:t>
              </a:r>
              <a:r>
                <a:rPr lang="fr-FR" sz="1100" b="1" i="0">
                  <a:solidFill>
                    <a:srgbClr val="7030A0"/>
                  </a:solidFill>
                  <a:effectLst/>
                  <a:latin typeface="+mn-lt"/>
                  <a:ea typeface="+mn-ea"/>
                  <a:cs typeface="+mn-cs"/>
                </a:rPr>
                <a:t>: </a:t>
              </a:r>
              <a:endParaRPr lang="fr-FR" b="1">
                <a:solidFill>
                  <a:srgbClr val="7030A0"/>
                </a:solidFill>
                <a:effectLst/>
              </a:endParaRPr>
            </a:p>
            <a:p>
              <a:pPr/>
              <a:r>
                <a:rPr lang="fr-FR" b="1" i="0" baseline="0">
                  <a:solidFill>
                    <a:srgbClr val="7030A0"/>
                  </a:solidFill>
                  <a:effectLst/>
                  <a:latin typeface="Cambria Math" panose="02040503050406030204" pitchFamily="18" charset="0"/>
                </a:rPr>
                <a:t>𝑫</a:t>
              </a:r>
              <a:r>
                <a:rPr lang="fr-FR" b="1" i="0" baseline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±</a:t>
              </a:r>
              <a:r>
                <a:rPr lang="el-GR" b="1" i="0" baseline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𝜟</a:t>
              </a:r>
              <a:r>
                <a:rPr lang="fr-FR" b="1" i="0" baseline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𝑫</a:t>
              </a:r>
              <a:r>
                <a:rPr lang="fr-FR" sz="1100" b="1" i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≈</a:t>
              </a:r>
              <a:r>
                <a:rPr lang="fr-FR" sz="1100" b="1" i="0" baseline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𝑫 ̅±𝟑×</a:t>
              </a:r>
              <a:r>
                <a:rPr lang="fr-FR" sz="1100" b="1" i="0">
                  <a:solidFill>
                    <a:srgbClr val="7030A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𝝈/√𝒏</a:t>
              </a:r>
              <a:endParaRPr lang="fr-FR" b="1">
                <a:solidFill>
                  <a:srgbClr val="7030A0"/>
                </a:solidFill>
                <a:effectLst/>
              </a:endParaRP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\" TargetMode="External"/><Relationship Id="rId2" Type="http://schemas.openxmlformats.org/officeDocument/2006/relationships/hyperlink" Target="\" TargetMode="External"/><Relationship Id="rId1" Type="http://schemas.openxmlformats.org/officeDocument/2006/relationships/hyperlink" Target="\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zoomScale="82" zoomScaleNormal="82" workbookViewId="0">
      <selection activeCell="F3" sqref="F3"/>
    </sheetView>
  </sheetViews>
  <sheetFormatPr baseColWidth="10" defaultRowHeight="12.75"/>
  <cols>
    <col min="1" max="1" width="16" style="1" customWidth="1"/>
    <col min="2" max="2" width="12" style="1"/>
    <col min="3" max="3" width="15.83203125" style="1" customWidth="1"/>
    <col min="4" max="4" width="51.1640625" style="1" customWidth="1"/>
    <col min="5" max="5" width="16.1640625" style="1" customWidth="1"/>
    <col min="6" max="6" width="33.83203125" style="1" customWidth="1"/>
    <col min="7" max="16384" width="12" style="1"/>
  </cols>
  <sheetData>
    <row r="1" spans="1:6" s="200" customFormat="1" ht="24" customHeight="1" thickBot="1">
      <c r="A1" s="223" t="s">
        <v>148</v>
      </c>
      <c r="B1" s="224"/>
      <c r="C1" s="224"/>
      <c r="D1" s="225"/>
      <c r="E1" s="198"/>
      <c r="F1" s="199"/>
    </row>
    <row r="2" spans="1:6" s="200" customFormat="1" ht="4.5" customHeight="1" thickBot="1">
      <c r="E2" s="201"/>
    </row>
    <row r="3" spans="1:6" s="200" customFormat="1" ht="24.75" customHeight="1" thickBot="1">
      <c r="A3" s="226" t="s">
        <v>149</v>
      </c>
      <c r="B3" s="227"/>
      <c r="C3" s="227"/>
      <c r="D3" s="228"/>
      <c r="E3" s="202" t="s">
        <v>0</v>
      </c>
      <c r="F3" s="203"/>
    </row>
    <row r="4" spans="1:6" s="200" customFormat="1">
      <c r="A4" s="229"/>
      <c r="B4" s="230"/>
      <c r="C4" s="230"/>
      <c r="D4" s="231"/>
      <c r="E4" s="232" t="s">
        <v>150</v>
      </c>
      <c r="F4" s="233"/>
    </row>
    <row r="5" spans="1:6" s="200" customFormat="1" ht="54.75" customHeight="1">
      <c r="A5" s="229"/>
      <c r="B5" s="230"/>
      <c r="C5" s="230"/>
      <c r="D5" s="231"/>
      <c r="E5" s="234"/>
      <c r="F5" s="235"/>
    </row>
    <row r="6" spans="1:6" s="200" customFormat="1" ht="24.75" customHeight="1" thickBot="1">
      <c r="A6" s="238" t="s">
        <v>151</v>
      </c>
      <c r="B6" s="239"/>
      <c r="C6" s="239"/>
      <c r="D6" s="240"/>
      <c r="E6" s="236"/>
      <c r="F6" s="237"/>
    </row>
    <row r="7" spans="1:6" s="200" customFormat="1" ht="24" customHeight="1" thickBot="1">
      <c r="A7" s="204" t="s">
        <v>152</v>
      </c>
      <c r="B7" s="221"/>
      <c r="C7" s="222"/>
      <c r="D7" s="212" t="s">
        <v>1</v>
      </c>
      <c r="E7" s="213"/>
      <c r="F7" s="205"/>
    </row>
    <row r="8" spans="1:6" s="200" customFormat="1" ht="24" customHeight="1" thickBot="1">
      <c r="A8" s="204" t="s">
        <v>153</v>
      </c>
      <c r="B8" s="221"/>
      <c r="C8" s="222"/>
      <c r="D8" s="212" t="s">
        <v>2</v>
      </c>
      <c r="E8" s="213"/>
      <c r="F8" s="205"/>
    </row>
    <row r="9" spans="1:6" s="200" customFormat="1" ht="24" customHeight="1" thickBot="1">
      <c r="A9" s="206" t="s">
        <v>154</v>
      </c>
      <c r="B9" s="207"/>
      <c r="C9" s="207"/>
      <c r="D9" s="212" t="s">
        <v>3</v>
      </c>
      <c r="E9" s="212"/>
      <c r="F9" s="199"/>
    </row>
    <row r="10" spans="1:6" s="200" customFormat="1"/>
    <row r="11" spans="1:6" s="200" customFormat="1" ht="13.5" thickBot="1"/>
    <row r="12" spans="1:6" s="200" customFormat="1" ht="45" customHeight="1" thickBot="1">
      <c r="A12" s="218" t="s">
        <v>157</v>
      </c>
      <c r="B12" s="219"/>
      <c r="C12" s="219"/>
      <c r="D12" s="219"/>
      <c r="E12" s="219"/>
      <c r="F12" s="220"/>
    </row>
    <row r="13" spans="1:6" s="200" customFormat="1"/>
    <row r="14" spans="1:6" ht="12" customHeight="1">
      <c r="A14" s="214"/>
      <c r="B14" s="214"/>
      <c r="C14" s="214"/>
      <c r="D14" s="214"/>
      <c r="E14" s="2"/>
      <c r="F14" s="3"/>
    </row>
    <row r="15" spans="1:6" ht="12" customHeight="1">
      <c r="E15" s="2"/>
    </row>
    <row r="16" spans="1:6" ht="12" customHeight="1">
      <c r="A16" s="215"/>
      <c r="B16" s="215"/>
      <c r="C16" s="215"/>
      <c r="D16" s="215"/>
      <c r="E16" s="2"/>
      <c r="F16" s="4"/>
    </row>
    <row r="17" spans="1:6" ht="12" customHeight="1">
      <c r="A17" s="215"/>
      <c r="B17" s="215"/>
      <c r="C17" s="215"/>
      <c r="D17" s="215"/>
      <c r="E17" s="216"/>
      <c r="F17" s="216"/>
    </row>
    <row r="18" spans="1:6" ht="12" customHeight="1">
      <c r="A18" s="215"/>
      <c r="B18" s="215"/>
      <c r="C18" s="215"/>
      <c r="D18" s="215"/>
      <c r="E18" s="216"/>
      <c r="F18" s="216"/>
    </row>
    <row r="19" spans="1:6" ht="12" customHeight="1">
      <c r="A19" s="217"/>
      <c r="B19" s="217"/>
      <c r="C19" s="217"/>
      <c r="D19" s="217"/>
      <c r="E19" s="216"/>
      <c r="F19" s="216"/>
    </row>
    <row r="20" spans="1:6" ht="12" customHeight="1">
      <c r="A20" s="210"/>
      <c r="B20" s="210"/>
      <c r="C20" s="210"/>
      <c r="D20" s="211"/>
      <c r="E20" s="211"/>
      <c r="F20" s="5"/>
    </row>
    <row r="21" spans="1:6" ht="12" customHeight="1">
      <c r="A21" s="210"/>
      <c r="B21" s="210"/>
      <c r="C21" s="210"/>
      <c r="D21" s="211"/>
      <c r="E21" s="211"/>
      <c r="F21" s="5"/>
    </row>
    <row r="22" spans="1:6" ht="12" customHeight="1">
      <c r="A22" s="6"/>
      <c r="B22" s="7"/>
      <c r="C22" s="7"/>
      <c r="D22" s="211"/>
      <c r="E22" s="211"/>
      <c r="F22" s="5"/>
    </row>
    <row r="23" spans="1:6" ht="12" customHeight="1"/>
    <row r="24" spans="1:6" ht="12" customHeight="1"/>
    <row r="25" spans="1:6" ht="12" customHeight="1"/>
    <row r="26" spans="1:6" ht="12" customHeight="1"/>
    <row r="27" spans="1:6" ht="12" customHeight="1"/>
    <row r="28" spans="1:6" ht="12" customHeight="1"/>
  </sheetData>
  <sheetProtection selectLockedCells="1" selectUnlockedCells="1"/>
  <mergeCells count="19">
    <mergeCell ref="A1:D1"/>
    <mergeCell ref="A3:D5"/>
    <mergeCell ref="E4:F6"/>
    <mergeCell ref="A6:D6"/>
    <mergeCell ref="D7:E7"/>
    <mergeCell ref="B7:C7"/>
    <mergeCell ref="D8:E8"/>
    <mergeCell ref="D9:E9"/>
    <mergeCell ref="A14:D14"/>
    <mergeCell ref="A16:D18"/>
    <mergeCell ref="E17:F19"/>
    <mergeCell ref="A19:D19"/>
    <mergeCell ref="A12:F12"/>
    <mergeCell ref="B8:C8"/>
    <mergeCell ref="A20:C20"/>
    <mergeCell ref="D20:E20"/>
    <mergeCell ref="A21:C21"/>
    <mergeCell ref="D21:E21"/>
    <mergeCell ref="D22:E2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4"/>
  <sheetViews>
    <sheetView workbookViewId="0">
      <selection activeCell="G23" sqref="G23"/>
    </sheetView>
  </sheetViews>
  <sheetFormatPr baseColWidth="10" defaultRowHeight="12.75"/>
  <cols>
    <col min="1" max="1" width="33.33203125" customWidth="1"/>
    <col min="2" max="2" width="20.33203125" customWidth="1"/>
    <col min="3" max="3" width="33" customWidth="1"/>
    <col min="4" max="4" width="6.33203125" customWidth="1"/>
  </cols>
  <sheetData>
    <row r="1" spans="1:18" ht="26.25" customHeight="1">
      <c r="A1" s="255" t="s">
        <v>57</v>
      </c>
      <c r="B1" s="256"/>
      <c r="C1" s="257"/>
      <c r="D1" s="61"/>
      <c r="E1" s="261" t="s">
        <v>132</v>
      </c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3"/>
    </row>
    <row r="2" spans="1:18" ht="20.25" customHeight="1" thickBot="1">
      <c r="A2" s="258" t="s">
        <v>127</v>
      </c>
      <c r="B2" s="259"/>
      <c r="C2" s="260"/>
      <c r="D2" s="19"/>
      <c r="E2" s="270" t="s">
        <v>58</v>
      </c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2"/>
    </row>
    <row r="3" spans="1:18" ht="27.75" customHeight="1" thickBot="1">
      <c r="A3" s="11"/>
      <c r="B3" s="131"/>
      <c r="C3" s="100"/>
      <c r="D3" s="19"/>
      <c r="E3" s="252" t="s">
        <v>141</v>
      </c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4"/>
    </row>
    <row r="4" spans="1:18" ht="25.5" customHeight="1" thickBot="1">
      <c r="A4" s="264" t="s">
        <v>128</v>
      </c>
      <c r="B4" s="265"/>
      <c r="C4" s="266"/>
      <c r="D4" s="19"/>
      <c r="E4" s="252" t="s">
        <v>142</v>
      </c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4"/>
    </row>
    <row r="5" spans="1:18" ht="23.25" customHeight="1" thickBot="1">
      <c r="A5" s="267"/>
      <c r="B5" s="268"/>
      <c r="C5" s="269"/>
      <c r="D5" s="11"/>
      <c r="E5" s="273" t="s">
        <v>145</v>
      </c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5"/>
    </row>
    <row r="6" spans="1:18" ht="24.75" customHeight="1" thickBot="1">
      <c r="A6" s="11"/>
      <c r="B6" s="133"/>
      <c r="C6" s="134"/>
      <c r="D6" s="11"/>
      <c r="E6" s="243" t="s">
        <v>60</v>
      </c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5"/>
    </row>
    <row r="7" spans="1:18" ht="23.25" customHeight="1">
      <c r="B7" s="133"/>
      <c r="C7" s="134"/>
      <c r="D7" s="11"/>
      <c r="E7" s="246" t="s">
        <v>146</v>
      </c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8"/>
    </row>
    <row r="8" spans="1:18" ht="24" customHeight="1" thickBot="1">
      <c r="A8" s="11"/>
      <c r="B8" s="133"/>
      <c r="C8" s="134"/>
      <c r="D8" s="11"/>
      <c r="E8" s="243" t="s">
        <v>129</v>
      </c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5"/>
    </row>
    <row r="9" spans="1:18" ht="11.25" customHeight="1" thickBot="1">
      <c r="A9" s="11"/>
      <c r="B9" s="133"/>
      <c r="C9" s="134"/>
      <c r="D9" s="11"/>
    </row>
    <row r="10" spans="1:18" ht="18" customHeight="1" thickBot="1">
      <c r="A10" s="241" t="s">
        <v>155</v>
      </c>
      <c r="B10" s="241"/>
      <c r="C10" s="241"/>
      <c r="E10" s="249" t="s">
        <v>158</v>
      </c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1"/>
    </row>
    <row r="14" spans="1:18" ht="18">
      <c r="I14" s="242" t="s">
        <v>147</v>
      </c>
      <c r="J14" s="242"/>
      <c r="K14" s="242"/>
      <c r="L14" s="242"/>
      <c r="M14" s="242"/>
      <c r="N14" s="242"/>
      <c r="O14" s="242"/>
      <c r="P14" s="242"/>
      <c r="Q14" s="242"/>
      <c r="R14" s="242"/>
    </row>
  </sheetData>
  <mergeCells count="14">
    <mergeCell ref="E3:R3"/>
    <mergeCell ref="E4:R4"/>
    <mergeCell ref="A1:C1"/>
    <mergeCell ref="A2:C2"/>
    <mergeCell ref="E1:R1"/>
    <mergeCell ref="A4:C5"/>
    <mergeCell ref="E2:R2"/>
    <mergeCell ref="E5:R5"/>
    <mergeCell ref="A10:C10"/>
    <mergeCell ref="I14:R14"/>
    <mergeCell ref="E6:R6"/>
    <mergeCell ref="E7:R7"/>
    <mergeCell ref="E8:R8"/>
    <mergeCell ref="E10:R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</sheetPr>
  <dimension ref="A1:BM96"/>
  <sheetViews>
    <sheetView zoomScale="70" zoomScaleNormal="70" workbookViewId="0">
      <selection activeCell="B8" sqref="B8"/>
    </sheetView>
  </sheetViews>
  <sheetFormatPr baseColWidth="10" defaultRowHeight="22.5"/>
  <cols>
    <col min="1" max="1" width="27.6640625" style="11" customWidth="1"/>
    <col min="2" max="2" width="25.6640625" style="11" customWidth="1"/>
    <col min="3" max="3" width="30" style="11" customWidth="1"/>
    <col min="4" max="4" width="2" style="11" customWidth="1"/>
    <col min="5" max="5" width="9.33203125" style="14" customWidth="1"/>
    <col min="6" max="6" width="2.83203125" style="11" customWidth="1"/>
    <col min="7" max="7" width="12" style="11"/>
    <col min="8" max="8" width="1.6640625" style="11" customWidth="1"/>
    <col min="9" max="9" width="12" style="11"/>
    <col min="10" max="10" width="1.6640625" style="11" customWidth="1"/>
    <col min="11" max="11" width="13" style="11" customWidth="1"/>
    <col min="12" max="12" width="2.33203125" style="59" customWidth="1"/>
    <col min="13" max="14" width="15.33203125" style="59" customWidth="1"/>
    <col min="15" max="15" width="15.33203125" style="11" customWidth="1"/>
    <col min="16" max="16" width="2.1640625" style="11" customWidth="1"/>
    <col min="17" max="17" width="22.83203125" style="11" customWidth="1"/>
    <col min="18" max="18" width="23.1640625" style="11" customWidth="1"/>
    <col min="19" max="19" width="28.5" style="11" customWidth="1"/>
    <col min="20" max="20" width="3.83203125" style="59" customWidth="1"/>
    <col min="21" max="21" width="8.33203125" style="59" customWidth="1"/>
    <col min="22" max="22" width="21.5" style="11" customWidth="1"/>
    <col min="23" max="23" width="2" style="11" customWidth="1"/>
    <col min="24" max="24" width="25.6640625" style="19" customWidth="1"/>
    <col min="25" max="25" width="14.1640625" style="55" customWidth="1"/>
    <col min="26" max="26" width="27.6640625" style="19" customWidth="1"/>
    <col min="27" max="27" width="4.1640625" style="8" customWidth="1"/>
    <col min="28" max="28" width="12" style="9"/>
    <col min="29" max="30" width="12" style="8"/>
    <col min="31" max="31" width="8" style="10" customWidth="1"/>
    <col min="32" max="36" width="12" style="11"/>
    <col min="37" max="37" width="12.5" style="11" customWidth="1"/>
    <col min="38" max="38" width="7.1640625" style="11" customWidth="1"/>
    <col min="39" max="39" width="12" style="11"/>
    <col min="40" max="40" width="7.1640625" style="11" customWidth="1"/>
    <col min="41" max="41" width="12" style="11"/>
    <col min="42" max="42" width="7.1640625" style="11" customWidth="1"/>
    <col min="43" max="43" width="12" style="11"/>
    <col min="44" max="44" width="7.1640625" style="11" customWidth="1"/>
    <col min="45" max="45" width="12" style="11"/>
    <col min="46" max="46" width="7.1640625" style="11" customWidth="1"/>
    <col min="47" max="47" width="12" style="11"/>
    <col min="48" max="48" width="7.1640625" style="11" customWidth="1"/>
    <col min="49" max="49" width="12" style="11"/>
    <col min="50" max="50" width="7.1640625" style="11" customWidth="1"/>
    <col min="51" max="51" width="12" style="11"/>
    <col min="52" max="52" width="7.1640625" style="11" customWidth="1"/>
    <col min="53" max="53" width="12" style="11"/>
    <col min="54" max="54" width="7.1640625" style="11" customWidth="1"/>
    <col min="55" max="55" width="12" style="11"/>
    <col min="56" max="56" width="7.1640625" style="11" customWidth="1"/>
    <col min="57" max="57" width="12" style="11"/>
    <col min="58" max="58" width="7.1640625" style="11" customWidth="1"/>
    <col min="59" max="59" width="12" style="11"/>
    <col min="60" max="60" width="7.1640625" style="11" customWidth="1"/>
    <col min="61" max="61" width="12" style="11"/>
    <col min="62" max="62" width="4.5" style="11" customWidth="1"/>
    <col min="63" max="63" width="15.33203125" style="11" customWidth="1"/>
    <col min="64" max="16384" width="12" style="11"/>
  </cols>
  <sheetData>
    <row r="1" spans="1:65" ht="40.5" customHeight="1" thickBot="1">
      <c r="A1" s="278" t="s">
        <v>69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80"/>
    </row>
    <row r="2" spans="1:65" ht="30" customHeight="1" thickBot="1">
      <c r="A2" s="12"/>
      <c r="B2" s="281" t="s">
        <v>4</v>
      </c>
      <c r="C2" s="282"/>
      <c r="D2" s="282"/>
      <c r="E2" s="283"/>
      <c r="G2" s="284" t="s">
        <v>5</v>
      </c>
      <c r="H2" s="285"/>
      <c r="I2" s="285"/>
      <c r="J2" s="285"/>
      <c r="K2" s="285"/>
      <c r="L2" s="285"/>
      <c r="M2" s="285"/>
      <c r="N2" s="285"/>
      <c r="O2" s="286"/>
      <c r="Q2" s="287" t="s">
        <v>13</v>
      </c>
      <c r="R2" s="288"/>
      <c r="S2" s="288"/>
      <c r="T2" s="288"/>
      <c r="U2" s="288"/>
      <c r="V2" s="289"/>
      <c r="X2" s="290" t="s">
        <v>134</v>
      </c>
      <c r="Y2" s="291"/>
      <c r="Z2" s="13" t="s">
        <v>14</v>
      </c>
    </row>
    <row r="3" spans="1:65" ht="5.0999999999999996" customHeight="1" thickBot="1">
      <c r="A3" s="12"/>
      <c r="K3" s="15"/>
      <c r="L3" s="16"/>
      <c r="M3" s="16"/>
      <c r="N3" s="16"/>
      <c r="O3" s="15"/>
      <c r="Q3" s="17"/>
      <c r="R3" s="17"/>
      <c r="S3" s="17"/>
      <c r="T3" s="18"/>
      <c r="U3" s="18"/>
      <c r="V3" s="17"/>
      <c r="X3" s="290"/>
      <c r="Y3" s="291"/>
    </row>
    <row r="4" spans="1:65" s="27" customFormat="1" ht="41.25" customHeight="1" thickBot="1">
      <c r="A4" s="20"/>
      <c r="B4" s="292" t="s">
        <v>6</v>
      </c>
      <c r="C4" s="309" t="s">
        <v>22</v>
      </c>
      <c r="D4" s="21"/>
      <c r="E4" s="321" t="s">
        <v>7</v>
      </c>
      <c r="F4" s="15"/>
      <c r="G4" s="324" t="s">
        <v>23</v>
      </c>
      <c r="H4" s="325"/>
      <c r="I4" s="325"/>
      <c r="J4" s="325"/>
      <c r="K4" s="326"/>
      <c r="L4" s="22"/>
      <c r="M4" s="302" t="s">
        <v>156</v>
      </c>
      <c r="N4" s="304" t="s">
        <v>19</v>
      </c>
      <c r="O4" s="306" t="s">
        <v>20</v>
      </c>
      <c r="P4" s="15"/>
      <c r="Q4" s="23" t="s">
        <v>24</v>
      </c>
      <c r="R4" s="23" t="s">
        <v>25</v>
      </c>
      <c r="S4" s="24" t="s">
        <v>26</v>
      </c>
      <c r="T4" s="16"/>
      <c r="U4" s="308" t="s">
        <v>27</v>
      </c>
      <c r="V4" s="309"/>
      <c r="W4" s="15"/>
      <c r="X4" s="290"/>
      <c r="Y4" s="291"/>
      <c r="Z4" s="25" t="s">
        <v>28</v>
      </c>
      <c r="AA4" s="8"/>
      <c r="AB4" s="26"/>
      <c r="AC4" s="8"/>
      <c r="AD4" s="8"/>
    </row>
    <row r="5" spans="1:65" s="41" customFormat="1" ht="36.75" customHeight="1" thickBot="1">
      <c r="A5" s="28"/>
      <c r="B5" s="293"/>
      <c r="C5" s="319"/>
      <c r="D5" s="29"/>
      <c r="E5" s="322"/>
      <c r="F5" s="30"/>
      <c r="G5" s="31" t="s">
        <v>29</v>
      </c>
      <c r="H5" s="32"/>
      <c r="I5" s="32" t="s">
        <v>30</v>
      </c>
      <c r="J5" s="32"/>
      <c r="K5" s="33" t="s">
        <v>31</v>
      </c>
      <c r="L5" s="34"/>
      <c r="M5" s="303"/>
      <c r="N5" s="305"/>
      <c r="O5" s="307"/>
      <c r="P5" s="30"/>
      <c r="Q5" s="35" t="s">
        <v>32</v>
      </c>
      <c r="R5" s="35" t="s">
        <v>33</v>
      </c>
      <c r="S5" s="36" t="s">
        <v>34</v>
      </c>
      <c r="T5" s="37"/>
      <c r="U5" s="310" t="s">
        <v>35</v>
      </c>
      <c r="V5" s="38" t="s">
        <v>36</v>
      </c>
      <c r="W5" s="39"/>
      <c r="X5" s="312" t="s">
        <v>133</v>
      </c>
      <c r="Y5" s="313"/>
      <c r="Z5" s="38" t="s">
        <v>37</v>
      </c>
      <c r="AA5" s="40"/>
      <c r="AB5" s="9"/>
      <c r="AC5" s="40"/>
      <c r="AD5" s="40"/>
    </row>
    <row r="6" spans="1:65" s="55" customFormat="1" ht="35.25" customHeight="1" thickBot="1">
      <c r="A6" s="42"/>
      <c r="B6" s="287"/>
      <c r="C6" s="320"/>
      <c r="D6" s="43"/>
      <c r="E6" s="323"/>
      <c r="F6" s="43"/>
      <c r="G6" s="44" t="s">
        <v>38</v>
      </c>
      <c r="H6" s="45"/>
      <c r="I6" s="44" t="s">
        <v>39</v>
      </c>
      <c r="J6" s="46"/>
      <c r="K6" s="47" t="s">
        <v>40</v>
      </c>
      <c r="L6" s="48"/>
      <c r="M6" s="135" t="s">
        <v>21</v>
      </c>
      <c r="N6" s="136" t="s">
        <v>21</v>
      </c>
      <c r="O6" s="137" t="s">
        <v>21</v>
      </c>
      <c r="P6" s="43"/>
      <c r="Q6" s="49" t="s">
        <v>15</v>
      </c>
      <c r="R6" s="49" t="s">
        <v>15</v>
      </c>
      <c r="S6" s="50" t="s">
        <v>15</v>
      </c>
      <c r="T6" s="51"/>
      <c r="U6" s="311"/>
      <c r="V6" s="52" t="s">
        <v>15</v>
      </c>
      <c r="W6" s="43"/>
      <c r="X6" s="314"/>
      <c r="Y6" s="315"/>
      <c r="Z6" s="53" t="s">
        <v>41</v>
      </c>
      <c r="AA6" s="54"/>
      <c r="AB6" s="26"/>
      <c r="AC6" s="153"/>
      <c r="AD6" s="153"/>
      <c r="AE6" s="159"/>
      <c r="AF6" s="160"/>
      <c r="AG6" s="160"/>
      <c r="AH6" s="160"/>
      <c r="AI6" s="160"/>
      <c r="AJ6" s="160"/>
      <c r="AK6" s="294" t="s">
        <v>66</v>
      </c>
      <c r="AL6" s="160" t="s">
        <v>67</v>
      </c>
      <c r="AM6" s="160"/>
      <c r="AN6" s="160" t="s">
        <v>67</v>
      </c>
      <c r="AO6" s="160"/>
      <c r="AP6" s="160" t="s">
        <v>67</v>
      </c>
      <c r="AQ6" s="160"/>
      <c r="AR6" s="160" t="s">
        <v>67</v>
      </c>
      <c r="AS6" s="160"/>
      <c r="AT6" s="160" t="s">
        <v>67</v>
      </c>
      <c r="AU6" s="160"/>
      <c r="AV6" s="160" t="s">
        <v>67</v>
      </c>
      <c r="AW6" s="160"/>
      <c r="AX6" s="160" t="s">
        <v>67</v>
      </c>
      <c r="AY6" s="160"/>
      <c r="AZ6" s="160" t="s">
        <v>67</v>
      </c>
      <c r="BA6" s="160"/>
      <c r="BB6" s="160" t="s">
        <v>67</v>
      </c>
      <c r="BC6" s="160"/>
      <c r="BD6" s="160" t="s">
        <v>67</v>
      </c>
      <c r="BE6" s="160"/>
      <c r="BF6" s="160" t="s">
        <v>67</v>
      </c>
      <c r="BG6" s="160"/>
      <c r="BH6" s="160" t="s">
        <v>67</v>
      </c>
      <c r="BI6" s="160"/>
      <c r="BJ6" s="160" t="s">
        <v>67</v>
      </c>
      <c r="BK6" s="166" t="s">
        <v>68</v>
      </c>
      <c r="BL6" s="160"/>
      <c r="BM6" s="160"/>
    </row>
    <row r="7" spans="1:65" s="57" customFormat="1" ht="20.25" customHeight="1" thickBot="1">
      <c r="A7" s="56"/>
      <c r="E7" s="58"/>
      <c r="L7" s="59"/>
      <c r="M7" s="59"/>
      <c r="N7" s="59"/>
      <c r="T7" s="59"/>
      <c r="U7" s="59"/>
      <c r="V7" s="60" t="s">
        <v>16</v>
      </c>
      <c r="X7" s="55" t="s">
        <v>137</v>
      </c>
      <c r="Y7" s="55"/>
      <c r="Z7" s="61"/>
      <c r="AA7" s="62"/>
      <c r="AB7" s="9"/>
      <c r="AC7" s="154"/>
      <c r="AD7" s="154"/>
      <c r="AE7" s="161"/>
      <c r="AF7" s="162"/>
      <c r="AG7" s="162"/>
      <c r="AH7" s="162"/>
      <c r="AI7" s="162"/>
      <c r="AJ7" s="162"/>
      <c r="AK7" s="294"/>
      <c r="AL7" s="162"/>
      <c r="AM7" s="162"/>
      <c r="AN7" s="162"/>
      <c r="AO7" s="162"/>
      <c r="AP7" s="162"/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</row>
    <row r="8" spans="1:65" ht="23.25" customHeight="1" thickBot="1">
      <c r="A8" s="12"/>
      <c r="B8" s="63">
        <v>43935</v>
      </c>
      <c r="C8" s="64" t="s">
        <v>42</v>
      </c>
      <c r="D8" s="10"/>
      <c r="E8" s="65" t="s">
        <v>8</v>
      </c>
      <c r="F8" s="10"/>
      <c r="G8" s="66">
        <v>11</v>
      </c>
      <c r="H8" s="67"/>
      <c r="I8" s="66">
        <v>7</v>
      </c>
      <c r="J8" s="68"/>
      <c r="K8" s="66">
        <v>11</v>
      </c>
      <c r="L8" s="69"/>
      <c r="M8" s="139">
        <v>360</v>
      </c>
      <c r="N8" s="196">
        <v>247.5</v>
      </c>
      <c r="O8" s="196">
        <v>117</v>
      </c>
      <c r="P8" s="10"/>
      <c r="Q8" s="142">
        <f>90-DEGREES(ATAN(ABS(O8-N8)/M8))</f>
        <v>70.074419341815684</v>
      </c>
      <c r="R8" s="143">
        <f>(TIME(G8,I8,K8)-$C$9)*24*15</f>
        <v>-5.9666666666666668</v>
      </c>
      <c r="S8" s="70">
        <f>(9+39/60+46/3600)</f>
        <v>9.6627777777777784</v>
      </c>
      <c r="T8" s="71"/>
      <c r="U8" s="77">
        <f>DEGREES(ATAN(SIN(RADIANS($R8)) / (SIN(RADIANS($A$12)) * COS(RADIANS($R8)) - COS(RADIANS($A$12)) * TAN(RADIANS($S8)))))</f>
        <v>-10.439181536473884</v>
      </c>
      <c r="V8" s="78">
        <f>IF(AND($R8&gt;0,$U8&lt;0),U8+180,IF(AND($R8&lt;0,$U8&gt;0),U8-180,$U8))</f>
        <v>-10.439181536473884</v>
      </c>
      <c r="W8" s="10"/>
      <c r="X8" s="185" t="str">
        <f>IF(Y8=0,"supprimée",IF(Y8=1,"[ A - K ]",IF(Y8=2,"[ A + K ]",IF(Y8=3,"[ A + K - 180° ]",IF(Y8=4,"[ 180° + A - K ]","choisir 0,1,2,3 ou 4")))))</f>
        <v>[ A - K ]</v>
      </c>
      <c r="Y8" s="72">
        <v>1</v>
      </c>
      <c r="Z8" s="73">
        <f>IF(Y8=0,"#N/A",IF(Y8=1,V8-Q8,IF(Y8=2,V8+Q8,IF(Y8=3,V8+Q8-180,IF(Y8=4,180+V8-Q8,"choisir 0,1,2,3 ou 4")))))</f>
        <v>-80.513600878289566</v>
      </c>
      <c r="AA8" s="10"/>
      <c r="AI8" s="163"/>
      <c r="AK8" s="163" t="s">
        <v>64</v>
      </c>
      <c r="AL8" s="163" t="s">
        <v>67</v>
      </c>
      <c r="AM8" s="164">
        <v>-80.510000000000005</v>
      </c>
      <c r="AN8" s="163" t="s">
        <v>67</v>
      </c>
      <c r="AO8" s="164">
        <v>-80.66</v>
      </c>
      <c r="AP8" s="163" t="s">
        <v>67</v>
      </c>
      <c r="AQ8" s="164">
        <v>-80.38</v>
      </c>
      <c r="AR8" s="163" t="s">
        <v>67</v>
      </c>
      <c r="AS8" s="164">
        <v>-80.67</v>
      </c>
      <c r="AT8" s="163" t="s">
        <v>67</v>
      </c>
      <c r="AU8" s="164">
        <v>-80.42</v>
      </c>
      <c r="AV8" s="163" t="s">
        <v>67</v>
      </c>
      <c r="AW8" s="164">
        <v>-80.569999999999993</v>
      </c>
      <c r="AX8" s="163" t="s">
        <v>67</v>
      </c>
      <c r="AY8" s="164">
        <v>-80.41</v>
      </c>
      <c r="AZ8" s="163" t="s">
        <v>67</v>
      </c>
      <c r="BA8" s="164">
        <v>-80.260000000000005</v>
      </c>
      <c r="BB8" s="163" t="s">
        <v>67</v>
      </c>
      <c r="BC8" s="164">
        <v>-80.55</v>
      </c>
      <c r="BD8" s="163" t="s">
        <v>67</v>
      </c>
      <c r="BE8" s="164">
        <v>-80.52</v>
      </c>
      <c r="BF8" s="163" t="s">
        <v>67</v>
      </c>
      <c r="BG8" s="164">
        <v>-80.55</v>
      </c>
      <c r="BH8" s="163" t="s">
        <v>67</v>
      </c>
      <c r="BI8" s="164">
        <v>-80.53</v>
      </c>
      <c r="BJ8" s="163" t="s">
        <v>67</v>
      </c>
      <c r="BK8" s="164">
        <f>AVERAGE(AM8:BG8)</f>
        <v>-80.499999999999986</v>
      </c>
      <c r="BL8" s="167" t="s">
        <v>68</v>
      </c>
    </row>
    <row r="9" spans="1:65" ht="23.25" customHeight="1" thickBot="1">
      <c r="A9" s="12"/>
      <c r="B9" s="74" t="s">
        <v>43</v>
      </c>
      <c r="C9" s="75">
        <v>0.47989583333333335</v>
      </c>
      <c r="D9" s="10"/>
      <c r="E9" s="76">
        <f>E8+1</f>
        <v>2</v>
      </c>
      <c r="F9" s="10"/>
      <c r="G9" s="66">
        <v>11</v>
      </c>
      <c r="H9" s="67"/>
      <c r="I9" s="66">
        <v>8</v>
      </c>
      <c r="J9" s="68"/>
      <c r="K9" s="66">
        <v>48</v>
      </c>
      <c r="L9" s="69"/>
      <c r="M9" s="139">
        <v>360</v>
      </c>
      <c r="N9" s="196">
        <v>196</v>
      </c>
      <c r="O9" s="196">
        <v>71.5</v>
      </c>
      <c r="P9" s="10"/>
      <c r="Q9" s="142">
        <f>90-DEGREES(ATAN(ABS(O9-N9)/M9))</f>
        <v>70.922908680192279</v>
      </c>
      <c r="R9" s="143">
        <f t="shared" ref="R9:R27" si="0">(TIME(G9,I9,K9)-$C$9)*24*15</f>
        <v>-5.5625000000000107</v>
      </c>
      <c r="S9" s="70">
        <f>(9+39/60+47/3600)</f>
        <v>9.6630555555555553</v>
      </c>
      <c r="T9" s="71"/>
      <c r="U9" s="77">
        <f t="shared" ref="U9:U26" si="1">DEGREES(ATAN(SIN(RADIANS($R9)) / (SIN(RADIANS($A$12)) * COS(RADIANS($R9)) - COS(RADIANS($A$12)) * TAN(RADIANS($S9)))))</f>
        <v>-9.7401304215010587</v>
      </c>
      <c r="V9" s="78">
        <f t="shared" ref="V9:V27" si="2">IF(AND($R9&gt;0,$U9&lt;0),U9+180,IF(AND($R9&lt;0,$U9&gt;0),U9-180,$U9))</f>
        <v>-9.7401304215010587</v>
      </c>
      <c r="W9" s="10"/>
      <c r="X9" s="185" t="str">
        <f t="shared" ref="X9:X27" si="3">IF(Y9=0,"supprimée",IF(Y9=1,"[ A - K ]",IF(Y9=2,"[ A + K ]",IF(Y9=3,"[ A + K - 180° ]",IF(Y9=4,"[ 180° + A - K ]","choisir 0,1,2,3 ou 4")))))</f>
        <v>[ A - K ]</v>
      </c>
      <c r="Y9" s="72">
        <v>1</v>
      </c>
      <c r="Z9" s="73">
        <f t="shared" ref="Z9:Z27" si="4">IF(Y9=0,"#N/A",IF(Y9=1,V9-Q9,IF(Y9=2,V9+Q9,IF(Y9=3,V9+Q9-180,IF(Y9=4,180+V9-Q9,"choisir 0,1,2,3 ou 4")))))</f>
        <v>-80.663039101693343</v>
      </c>
      <c r="AA9" s="10"/>
      <c r="AI9" s="163"/>
      <c r="AK9" s="163" t="s">
        <v>65</v>
      </c>
      <c r="AL9" s="163" t="s">
        <v>67</v>
      </c>
      <c r="AM9" s="163">
        <v>-80.510000000000005</v>
      </c>
      <c r="AN9" s="163" t="s">
        <v>67</v>
      </c>
      <c r="AO9" s="163">
        <v>-80.88</v>
      </c>
      <c r="AP9" s="163" t="s">
        <v>67</v>
      </c>
      <c r="AQ9" s="163">
        <v>-80.819999999999993</v>
      </c>
      <c r="AR9" s="163" t="s">
        <v>67</v>
      </c>
      <c r="AS9" s="163">
        <v>-80.67</v>
      </c>
      <c r="AT9" s="163" t="s">
        <v>67</v>
      </c>
      <c r="AU9" s="163">
        <v>-80.650000000000006</v>
      </c>
      <c r="AV9" s="163" t="s">
        <v>67</v>
      </c>
      <c r="AW9" s="163">
        <v>-80.73</v>
      </c>
      <c r="AX9" s="163" t="s">
        <v>67</v>
      </c>
      <c r="AY9" s="163">
        <v>-80.41</v>
      </c>
      <c r="AZ9" s="163" t="s">
        <v>67</v>
      </c>
      <c r="BA9" s="163">
        <v>-80.58</v>
      </c>
      <c r="BB9" s="163" t="s">
        <v>67</v>
      </c>
      <c r="BC9" s="165">
        <v>-80.63</v>
      </c>
      <c r="BD9" s="163" t="s">
        <v>67</v>
      </c>
      <c r="BE9" s="163">
        <v>-80.52</v>
      </c>
      <c r="BF9" s="163" t="s">
        <v>67</v>
      </c>
      <c r="BG9" s="163">
        <v>-80.62</v>
      </c>
      <c r="BH9" s="163" t="s">
        <v>67</v>
      </c>
      <c r="BI9" s="163">
        <v>-80.67</v>
      </c>
      <c r="BJ9" s="163" t="s">
        <v>67</v>
      </c>
      <c r="BK9" s="164">
        <f>AVERAGE(AM9:BG9)</f>
        <v>-80.63818181818182</v>
      </c>
      <c r="BL9" s="167" t="s">
        <v>68</v>
      </c>
    </row>
    <row r="10" spans="1:65" ht="23.25" customHeight="1" thickBot="1">
      <c r="A10" s="79"/>
      <c r="B10" s="57"/>
      <c r="C10" s="80" t="s">
        <v>44</v>
      </c>
      <c r="D10" s="10"/>
      <c r="E10" s="76">
        <f t="shared" ref="E10:E27" si="5">E9+1</f>
        <v>3</v>
      </c>
      <c r="F10" s="10"/>
      <c r="G10" s="66">
        <v>11</v>
      </c>
      <c r="H10" s="67"/>
      <c r="I10" s="66">
        <v>15</v>
      </c>
      <c r="J10" s="68"/>
      <c r="K10" s="66">
        <v>26</v>
      </c>
      <c r="L10" s="69"/>
      <c r="M10" s="139">
        <v>360</v>
      </c>
      <c r="N10" s="196">
        <v>168</v>
      </c>
      <c r="O10" s="196">
        <v>61.5</v>
      </c>
      <c r="P10" s="10"/>
      <c r="Q10" s="142">
        <f t="shared" ref="Q10:Q27" si="6">90-DEGREES(ATAN(ABS(O10-N10)/M10))</f>
        <v>73.520026718153943</v>
      </c>
      <c r="R10" s="143">
        <f t="shared" si="0"/>
        <v>-3.9041666666666841</v>
      </c>
      <c r="S10" s="70">
        <v>9.6649999999999991</v>
      </c>
      <c r="T10" s="71"/>
      <c r="U10" s="77">
        <f t="shared" si="1"/>
        <v>-6.8557310303564316</v>
      </c>
      <c r="V10" s="78">
        <f t="shared" si="2"/>
        <v>-6.8557310303564316</v>
      </c>
      <c r="W10" s="10"/>
      <c r="X10" s="185" t="str">
        <f t="shared" si="3"/>
        <v>[ A - K ]</v>
      </c>
      <c r="Y10" s="72">
        <v>1</v>
      </c>
      <c r="Z10" s="73">
        <f t="shared" si="4"/>
        <v>-80.375757748510381</v>
      </c>
      <c r="AA10" s="10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</row>
    <row r="11" spans="1:65" ht="23.25" customHeight="1" thickBot="1">
      <c r="A11" s="81" t="s">
        <v>45</v>
      </c>
      <c r="B11" s="295" t="s">
        <v>46</v>
      </c>
      <c r="C11" s="296"/>
      <c r="D11" s="10"/>
      <c r="E11" s="76">
        <f t="shared" si="5"/>
        <v>4</v>
      </c>
      <c r="F11" s="10"/>
      <c r="G11" s="66">
        <v>11</v>
      </c>
      <c r="H11" s="67"/>
      <c r="I11" s="66">
        <v>21</v>
      </c>
      <c r="J11" s="68"/>
      <c r="K11" s="66">
        <v>12</v>
      </c>
      <c r="L11" s="69"/>
      <c r="M11" s="139">
        <v>360</v>
      </c>
      <c r="N11" s="196">
        <v>197</v>
      </c>
      <c r="O11" s="196">
        <v>109.5</v>
      </c>
      <c r="P11" s="10"/>
      <c r="Q11" s="142">
        <f t="shared" si="6"/>
        <v>76.338846293094491</v>
      </c>
      <c r="R11" s="143">
        <f t="shared" si="0"/>
        <v>-2.4625000000000052</v>
      </c>
      <c r="S11" s="70">
        <v>9.6660000000000004</v>
      </c>
      <c r="T11" s="71"/>
      <c r="U11" s="77">
        <f t="shared" si="1"/>
        <v>-4.3313712141215026</v>
      </c>
      <c r="V11" s="78">
        <f t="shared" si="2"/>
        <v>-4.3313712141215026</v>
      </c>
      <c r="W11" s="10"/>
      <c r="X11" s="185" t="str">
        <f t="shared" si="3"/>
        <v>[ A - K ]</v>
      </c>
      <c r="Y11" s="72">
        <v>1</v>
      </c>
      <c r="Z11" s="73">
        <f t="shared" si="4"/>
        <v>-80.670217507215995</v>
      </c>
      <c r="AA11" s="10"/>
    </row>
    <row r="12" spans="1:65" ht="23.25" customHeight="1" thickBot="1">
      <c r="A12" s="82">
        <f>43+42/60+39.7/3600</f>
        <v>43.71102777777778</v>
      </c>
      <c r="B12" s="83"/>
      <c r="C12" s="84"/>
      <c r="D12" s="10"/>
      <c r="E12" s="76">
        <f t="shared" si="5"/>
        <v>5</v>
      </c>
      <c r="F12" s="10"/>
      <c r="G12" s="66">
        <v>11</v>
      </c>
      <c r="H12" s="67"/>
      <c r="I12" s="66">
        <v>26</v>
      </c>
      <c r="J12" s="68"/>
      <c r="K12" s="66">
        <v>46</v>
      </c>
      <c r="L12" s="69"/>
      <c r="M12" s="139">
        <v>360</v>
      </c>
      <c r="N12" s="196">
        <v>162</v>
      </c>
      <c r="O12" s="196">
        <v>89</v>
      </c>
      <c r="P12" s="10"/>
      <c r="Q12" s="142">
        <f t="shared" si="6"/>
        <v>78.537115995250346</v>
      </c>
      <c r="R12" s="143">
        <f t="shared" si="0"/>
        <v>-1.0708333333333342</v>
      </c>
      <c r="S12" s="70">
        <v>9.6679999999999993</v>
      </c>
      <c r="T12" s="71"/>
      <c r="U12" s="77">
        <f t="shared" si="1"/>
        <v>-1.8852763235531504</v>
      </c>
      <c r="V12" s="78">
        <f t="shared" si="2"/>
        <v>-1.8852763235531504</v>
      </c>
      <c r="W12" s="10"/>
      <c r="X12" s="185" t="str">
        <f t="shared" si="3"/>
        <v>[ A - K ]</v>
      </c>
      <c r="Y12" s="72">
        <v>1</v>
      </c>
      <c r="Z12" s="73">
        <f t="shared" si="4"/>
        <v>-80.422392318803503</v>
      </c>
      <c r="AA12" s="10"/>
    </row>
    <row r="13" spans="1:65" ht="23.25" customHeight="1" thickBot="1">
      <c r="A13" s="85"/>
      <c r="B13" s="86" t="s">
        <v>9</v>
      </c>
      <c r="C13" s="87"/>
      <c r="D13" s="10"/>
      <c r="E13" s="76">
        <f t="shared" si="5"/>
        <v>6</v>
      </c>
      <c r="F13" s="10"/>
      <c r="G13" s="66">
        <v>11</v>
      </c>
      <c r="H13" s="141"/>
      <c r="I13" s="66">
        <v>32</v>
      </c>
      <c r="J13" s="141"/>
      <c r="K13" s="66">
        <v>2</v>
      </c>
      <c r="L13" s="90"/>
      <c r="M13" s="139">
        <v>360</v>
      </c>
      <c r="N13" s="196">
        <v>186</v>
      </c>
      <c r="O13" s="196">
        <v>129</v>
      </c>
      <c r="P13" s="10"/>
      <c r="Q13" s="142">
        <f t="shared" si="6"/>
        <v>81.002856578934939</v>
      </c>
      <c r="R13" s="143">
        <f t="shared" si="0"/>
        <v>0.24583333333332513</v>
      </c>
      <c r="S13" s="70">
        <v>9.6690000000000005</v>
      </c>
      <c r="T13" s="71"/>
      <c r="U13" s="77">
        <f t="shared" si="1"/>
        <v>0.43290126258578809</v>
      </c>
      <c r="V13" s="78">
        <f t="shared" si="2"/>
        <v>0.43290126258578809</v>
      </c>
      <c r="W13" s="10"/>
      <c r="X13" s="185" t="str">
        <f t="shared" si="3"/>
        <v>[ A - K ]</v>
      </c>
      <c r="Y13" s="72">
        <v>1</v>
      </c>
      <c r="Z13" s="73">
        <f t="shared" si="4"/>
        <v>-80.569955316349152</v>
      </c>
      <c r="AA13" s="10"/>
    </row>
    <row r="14" spans="1:65" ht="23.25" customHeight="1">
      <c r="A14" s="91" t="s">
        <v>47</v>
      </c>
      <c r="B14" s="83"/>
      <c r="C14" s="181" t="s">
        <v>48</v>
      </c>
      <c r="D14" s="10"/>
      <c r="E14" s="76">
        <f t="shared" si="5"/>
        <v>7</v>
      </c>
      <c r="F14" s="10"/>
      <c r="G14" s="66">
        <v>11</v>
      </c>
      <c r="H14" s="141"/>
      <c r="I14" s="66">
        <v>37</v>
      </c>
      <c r="J14" s="141"/>
      <c r="K14" s="66">
        <v>11</v>
      </c>
      <c r="L14" s="90"/>
      <c r="M14" s="139">
        <v>360</v>
      </c>
      <c r="N14" s="196">
        <v>213.5</v>
      </c>
      <c r="O14" s="196">
        <v>170</v>
      </c>
      <c r="P14" s="10"/>
      <c r="Q14" s="142">
        <f t="shared" si="6"/>
        <v>83.110162543811811</v>
      </c>
      <c r="R14" s="143">
        <f t="shared" si="0"/>
        <v>1.5333333333333266</v>
      </c>
      <c r="S14" s="70">
        <v>9.67</v>
      </c>
      <c r="T14" s="71"/>
      <c r="U14" s="77">
        <f t="shared" si="1"/>
        <v>2.699077403796879</v>
      </c>
      <c r="V14" s="78">
        <f t="shared" si="2"/>
        <v>2.699077403796879</v>
      </c>
      <c r="W14" s="10"/>
      <c r="X14" s="185" t="str">
        <f t="shared" si="3"/>
        <v>[ A - K ]</v>
      </c>
      <c r="Y14" s="72">
        <v>1</v>
      </c>
      <c r="Z14" s="73">
        <f t="shared" si="4"/>
        <v>-80.411085140014933</v>
      </c>
      <c r="AA14" s="10"/>
    </row>
    <row r="15" spans="1:65" ht="23.25" customHeight="1" thickBot="1">
      <c r="A15" s="92">
        <f>-(7+16/60+53.5/3600)</f>
        <v>-7.2815277777777778</v>
      </c>
      <c r="B15" s="93"/>
      <c r="C15" s="182" t="s">
        <v>49</v>
      </c>
      <c r="D15" s="10"/>
      <c r="E15" s="76">
        <f t="shared" si="5"/>
        <v>8</v>
      </c>
      <c r="F15" s="10"/>
      <c r="G15" s="66">
        <v>11</v>
      </c>
      <c r="H15" s="141"/>
      <c r="I15" s="66">
        <v>52</v>
      </c>
      <c r="J15" s="141"/>
      <c r="K15" s="66">
        <v>33</v>
      </c>
      <c r="L15" s="90"/>
      <c r="M15" s="139">
        <v>360</v>
      </c>
      <c r="N15" s="196">
        <v>155</v>
      </c>
      <c r="O15" s="196">
        <v>153</v>
      </c>
      <c r="P15" s="10"/>
      <c r="Q15" s="142">
        <f t="shared" si="6"/>
        <v>89.681693388548638</v>
      </c>
      <c r="R15" s="143">
        <f t="shared" si="0"/>
        <v>5.3749999999999805</v>
      </c>
      <c r="S15" s="70">
        <v>9.6739999999999995</v>
      </c>
      <c r="T15" s="71"/>
      <c r="U15" s="77">
        <f t="shared" si="1"/>
        <v>9.4175536788774057</v>
      </c>
      <c r="V15" s="78">
        <f t="shared" si="2"/>
        <v>9.4175536788774057</v>
      </c>
      <c r="W15" s="10"/>
      <c r="X15" s="185" t="str">
        <f t="shared" si="3"/>
        <v>[ A - K ]</v>
      </c>
      <c r="Y15" s="72">
        <v>1</v>
      </c>
      <c r="Z15" s="73">
        <f t="shared" si="4"/>
        <v>-80.264139709671227</v>
      </c>
      <c r="AA15" s="10"/>
      <c r="AE15" s="94"/>
    </row>
    <row r="16" spans="1:65" ht="23.25" customHeight="1">
      <c r="A16" s="148" t="s">
        <v>50</v>
      </c>
      <c r="B16" s="95"/>
      <c r="C16" s="87"/>
      <c r="D16" s="10"/>
      <c r="E16" s="76">
        <f t="shared" si="5"/>
        <v>9</v>
      </c>
      <c r="F16" s="10"/>
      <c r="G16" s="66">
        <v>11</v>
      </c>
      <c r="H16" s="141"/>
      <c r="I16" s="66">
        <v>53</v>
      </c>
      <c r="J16" s="141"/>
      <c r="K16" s="66">
        <v>32</v>
      </c>
      <c r="L16" s="90"/>
      <c r="M16" s="139">
        <v>360</v>
      </c>
      <c r="N16" s="196">
        <v>151.5</v>
      </c>
      <c r="O16" s="196">
        <v>154</v>
      </c>
      <c r="P16" s="10"/>
      <c r="Q16" s="142">
        <f t="shared" si="6"/>
        <v>89.602119038165412</v>
      </c>
      <c r="R16" s="143">
        <f t="shared" si="0"/>
        <v>5.620833333333306</v>
      </c>
      <c r="S16" s="70">
        <v>9.6739999999999995</v>
      </c>
      <c r="T16" s="71"/>
      <c r="U16" s="77">
        <f t="shared" si="1"/>
        <v>9.8435675515018097</v>
      </c>
      <c r="V16" s="78">
        <f t="shared" si="2"/>
        <v>9.8435675515018097</v>
      </c>
      <c r="W16" s="10"/>
      <c r="X16" s="185" t="str">
        <f t="shared" si="3"/>
        <v>[ A + K - 180° ]</v>
      </c>
      <c r="Y16" s="72">
        <v>3</v>
      </c>
      <c r="Z16" s="73">
        <f t="shared" si="4"/>
        <v>-80.554313410332782</v>
      </c>
      <c r="AA16" s="10"/>
    </row>
    <row r="17" spans="1:31" ht="23.25" customHeight="1">
      <c r="A17" s="12"/>
      <c r="B17" s="96" t="s">
        <v>10</v>
      </c>
      <c r="C17" s="87"/>
      <c r="E17" s="76">
        <f t="shared" si="5"/>
        <v>10</v>
      </c>
      <c r="G17" s="66">
        <v>12</v>
      </c>
      <c r="H17" s="141"/>
      <c r="I17" s="66">
        <v>16</v>
      </c>
      <c r="J17" s="141"/>
      <c r="K17" s="66">
        <v>6</v>
      </c>
      <c r="L17" s="90"/>
      <c r="M17" s="139">
        <v>360</v>
      </c>
      <c r="N17" s="196">
        <v>90.5</v>
      </c>
      <c r="O17" s="196">
        <v>153.5</v>
      </c>
      <c r="Q17" s="142">
        <f t="shared" si="6"/>
        <v>80.073754493348289</v>
      </c>
      <c r="R17" s="143">
        <f t="shared" si="0"/>
        <v>11.262499999999982</v>
      </c>
      <c r="S17" s="70">
        <v>9.6739999999999995</v>
      </c>
      <c r="T17" s="71"/>
      <c r="U17" s="77">
        <f t="shared" si="1"/>
        <v>19.403269504558381</v>
      </c>
      <c r="V17" s="78">
        <f t="shared" si="2"/>
        <v>19.403269504558381</v>
      </c>
      <c r="X17" s="185" t="str">
        <f t="shared" si="3"/>
        <v>[ A + K - 180° ]</v>
      </c>
      <c r="Y17" s="72">
        <v>3</v>
      </c>
      <c r="Z17" s="73">
        <f t="shared" si="4"/>
        <v>-80.52297600209333</v>
      </c>
      <c r="AA17" s="10"/>
    </row>
    <row r="18" spans="1:31" ht="23.25" customHeight="1">
      <c r="A18" s="12"/>
      <c r="B18" s="97"/>
      <c r="C18" s="183" t="s">
        <v>51</v>
      </c>
      <c r="E18" s="76">
        <f t="shared" si="5"/>
        <v>11</v>
      </c>
      <c r="G18" s="66">
        <v>12</v>
      </c>
      <c r="H18" s="141"/>
      <c r="I18" s="66">
        <v>31</v>
      </c>
      <c r="J18" s="141"/>
      <c r="K18" s="66">
        <v>12</v>
      </c>
      <c r="L18" s="90"/>
      <c r="M18" s="139">
        <v>360</v>
      </c>
      <c r="N18" s="196">
        <v>35</v>
      </c>
      <c r="O18" s="196">
        <v>138.5</v>
      </c>
      <c r="Q18" s="142">
        <f t="shared" si="6"/>
        <v>73.960056693950335</v>
      </c>
      <c r="R18" s="143">
        <f t="shared" si="0"/>
        <v>15.037499999999973</v>
      </c>
      <c r="S18" s="70">
        <v>9.6780000000000008</v>
      </c>
      <c r="T18" s="71"/>
      <c r="U18" s="77">
        <f t="shared" si="1"/>
        <v>25.494395054154239</v>
      </c>
      <c r="V18" s="78">
        <f t="shared" si="2"/>
        <v>25.494395054154239</v>
      </c>
      <c r="X18" s="185" t="str">
        <f t="shared" si="3"/>
        <v>[ A + K - 180° ]</v>
      </c>
      <c r="Y18" s="72">
        <v>3</v>
      </c>
      <c r="Z18" s="73">
        <f t="shared" si="4"/>
        <v>-80.545548251895426</v>
      </c>
      <c r="AA18" s="10"/>
    </row>
    <row r="19" spans="1:31" ht="23.25" customHeight="1">
      <c r="A19" s="12"/>
      <c r="B19" s="95"/>
      <c r="C19" s="87"/>
      <c r="E19" s="76">
        <f t="shared" si="5"/>
        <v>12</v>
      </c>
      <c r="G19" s="66">
        <v>12</v>
      </c>
      <c r="H19" s="141"/>
      <c r="I19" s="66">
        <v>44</v>
      </c>
      <c r="J19" s="141"/>
      <c r="K19" s="66">
        <v>4</v>
      </c>
      <c r="L19" s="90"/>
      <c r="M19" s="139">
        <v>360</v>
      </c>
      <c r="N19" s="196">
        <v>8.5</v>
      </c>
      <c r="O19" s="196">
        <v>146.5</v>
      </c>
      <c r="Q19" s="142">
        <f t="shared" si="6"/>
        <v>69.026506578679189</v>
      </c>
      <c r="R19" s="143">
        <f t="shared" si="0"/>
        <v>18.254166666666649</v>
      </c>
      <c r="S19" s="70">
        <v>9.6839999999999993</v>
      </c>
      <c r="T19" s="71"/>
      <c r="U19" s="77">
        <f t="shared" si="1"/>
        <v>30.446634659642761</v>
      </c>
      <c r="V19" s="78">
        <f t="shared" si="2"/>
        <v>30.446634659642761</v>
      </c>
      <c r="X19" s="185" t="str">
        <f t="shared" si="3"/>
        <v>[ A + K - 180° ]</v>
      </c>
      <c r="Y19" s="72">
        <v>3</v>
      </c>
      <c r="Z19" s="73">
        <f t="shared" si="4"/>
        <v>-80.526858761678056</v>
      </c>
      <c r="AA19" s="10"/>
    </row>
    <row r="20" spans="1:31" ht="23.25" customHeight="1">
      <c r="A20" s="12"/>
      <c r="B20" s="86" t="s">
        <v>11</v>
      </c>
      <c r="C20" s="84"/>
      <c r="E20" s="76">
        <f t="shared" si="5"/>
        <v>13</v>
      </c>
      <c r="G20" s="66"/>
      <c r="H20" s="141"/>
      <c r="I20" s="66"/>
      <c r="J20" s="141"/>
      <c r="K20" s="66"/>
      <c r="L20" s="90"/>
      <c r="M20" s="139"/>
      <c r="N20" s="138"/>
      <c r="O20" s="138"/>
      <c r="Q20" s="142" t="e">
        <f t="shared" si="6"/>
        <v>#DIV/0!</v>
      </c>
      <c r="R20" s="143">
        <f>(TIME(G20,I20,K20)-TIME(11,30,34))*24*15</f>
        <v>-172.64166666666665</v>
      </c>
      <c r="S20" s="70"/>
      <c r="T20" s="71"/>
      <c r="U20" s="77">
        <f t="shared" si="1"/>
        <v>10.585318399710893</v>
      </c>
      <c r="V20" s="78">
        <f t="shared" si="2"/>
        <v>-169.4146816002891</v>
      </c>
      <c r="X20" s="185" t="str">
        <f t="shared" si="3"/>
        <v>supprimée</v>
      </c>
      <c r="Y20" s="72">
        <v>0</v>
      </c>
      <c r="Z20" s="73" t="str">
        <f t="shared" si="4"/>
        <v>#N/A</v>
      </c>
      <c r="AA20" s="10"/>
    </row>
    <row r="21" spans="1:31" ht="23.25" customHeight="1">
      <c r="A21" s="12"/>
      <c r="B21" s="97"/>
      <c r="C21" s="183" t="s">
        <v>62</v>
      </c>
      <c r="E21" s="76">
        <f t="shared" si="5"/>
        <v>14</v>
      </c>
      <c r="G21" s="88"/>
      <c r="H21" s="89"/>
      <c r="I21" s="88"/>
      <c r="J21" s="89"/>
      <c r="K21" s="88"/>
      <c r="L21" s="90"/>
      <c r="M21" s="139"/>
      <c r="N21" s="138"/>
      <c r="O21" s="138"/>
      <c r="Q21" s="142" t="e">
        <f t="shared" si="6"/>
        <v>#DIV/0!</v>
      </c>
      <c r="R21" s="143">
        <f t="shared" si="0"/>
        <v>-172.76249999999999</v>
      </c>
      <c r="S21" s="70"/>
      <c r="T21" s="71"/>
      <c r="U21" s="77">
        <f t="shared" si="1"/>
        <v>10.413490399691593</v>
      </c>
      <c r="V21" s="78">
        <f t="shared" si="2"/>
        <v>-169.5865096003084</v>
      </c>
      <c r="X21" s="185" t="str">
        <f t="shared" si="3"/>
        <v>supprimée</v>
      </c>
      <c r="Y21" s="72">
        <v>0</v>
      </c>
      <c r="Z21" s="73" t="str">
        <f t="shared" si="4"/>
        <v>#N/A</v>
      </c>
      <c r="AA21" s="10"/>
    </row>
    <row r="22" spans="1:31" ht="23.25" customHeight="1">
      <c r="A22" s="12"/>
      <c r="B22" s="97"/>
      <c r="C22" s="84"/>
      <c r="E22" s="76">
        <f t="shared" si="5"/>
        <v>15</v>
      </c>
      <c r="G22" s="88"/>
      <c r="H22" s="89"/>
      <c r="I22" s="88"/>
      <c r="J22" s="89"/>
      <c r="K22" s="88"/>
      <c r="L22" s="90"/>
      <c r="M22" s="140"/>
      <c r="N22" s="138"/>
      <c r="O22" s="138"/>
      <c r="Q22" s="142" t="e">
        <f t="shared" si="6"/>
        <v>#DIV/0!</v>
      </c>
      <c r="R22" s="143">
        <f t="shared" si="0"/>
        <v>-172.76249999999999</v>
      </c>
      <c r="S22" s="70"/>
      <c r="T22" s="71"/>
      <c r="U22" s="77">
        <f t="shared" si="1"/>
        <v>10.413490399691593</v>
      </c>
      <c r="V22" s="78">
        <f t="shared" si="2"/>
        <v>-169.5865096003084</v>
      </c>
      <c r="X22" s="185" t="str">
        <f t="shared" si="3"/>
        <v>supprimée</v>
      </c>
      <c r="Y22" s="72">
        <v>0</v>
      </c>
      <c r="Z22" s="73" t="str">
        <f t="shared" si="4"/>
        <v>#N/A</v>
      </c>
      <c r="AA22" s="10"/>
    </row>
    <row r="23" spans="1:31" ht="23.25" customHeight="1">
      <c r="A23" s="12"/>
      <c r="B23" s="86" t="s">
        <v>12</v>
      </c>
      <c r="C23" s="84"/>
      <c r="E23" s="76">
        <f t="shared" si="5"/>
        <v>16</v>
      </c>
      <c r="G23" s="88"/>
      <c r="H23" s="89"/>
      <c r="I23" s="88"/>
      <c r="J23" s="89"/>
      <c r="K23" s="88"/>
      <c r="L23" s="90"/>
      <c r="M23" s="140"/>
      <c r="N23" s="138"/>
      <c r="O23" s="138"/>
      <c r="Q23" s="142" t="e">
        <f t="shared" si="6"/>
        <v>#DIV/0!</v>
      </c>
      <c r="R23" s="143">
        <f t="shared" si="0"/>
        <v>-172.76249999999999</v>
      </c>
      <c r="S23" s="70"/>
      <c r="T23" s="71"/>
      <c r="U23" s="77">
        <f t="shared" si="1"/>
        <v>10.413490399691593</v>
      </c>
      <c r="V23" s="78">
        <f t="shared" si="2"/>
        <v>-169.5865096003084</v>
      </c>
      <c r="X23" s="185" t="str">
        <f t="shared" si="3"/>
        <v>supprimée</v>
      </c>
      <c r="Y23" s="72">
        <v>0</v>
      </c>
      <c r="Z23" s="73" t="str">
        <f t="shared" si="4"/>
        <v>#N/A</v>
      </c>
      <c r="AA23" s="10"/>
    </row>
    <row r="24" spans="1:31" ht="23.25" customHeight="1">
      <c r="A24" s="12"/>
      <c r="B24" s="97"/>
      <c r="C24" s="183" t="s">
        <v>51</v>
      </c>
      <c r="E24" s="76">
        <f t="shared" si="5"/>
        <v>17</v>
      </c>
      <c r="G24" s="88"/>
      <c r="H24" s="89"/>
      <c r="I24" s="88"/>
      <c r="J24" s="89"/>
      <c r="K24" s="88"/>
      <c r="L24" s="90"/>
      <c r="M24" s="140"/>
      <c r="N24" s="138"/>
      <c r="O24" s="138"/>
      <c r="Q24" s="142" t="e">
        <f t="shared" si="6"/>
        <v>#DIV/0!</v>
      </c>
      <c r="R24" s="143">
        <f t="shared" si="0"/>
        <v>-172.76249999999999</v>
      </c>
      <c r="S24" s="70"/>
      <c r="T24" s="71"/>
      <c r="U24" s="77">
        <f t="shared" si="1"/>
        <v>10.413490399691593</v>
      </c>
      <c r="V24" s="78">
        <f t="shared" si="2"/>
        <v>-169.5865096003084</v>
      </c>
      <c r="X24" s="185" t="str">
        <f t="shared" si="3"/>
        <v>supprimée</v>
      </c>
      <c r="Y24" s="72">
        <v>0</v>
      </c>
      <c r="Z24" s="73" t="str">
        <f t="shared" si="4"/>
        <v>#N/A</v>
      </c>
      <c r="AA24" s="10"/>
    </row>
    <row r="25" spans="1:31" ht="23.25" customHeight="1" thickBot="1">
      <c r="A25" s="12"/>
      <c r="B25" s="98"/>
      <c r="C25" s="99"/>
      <c r="D25" s="10"/>
      <c r="E25" s="76">
        <f t="shared" si="5"/>
        <v>18</v>
      </c>
      <c r="F25" s="10"/>
      <c r="G25" s="88"/>
      <c r="H25" s="89"/>
      <c r="I25" s="88"/>
      <c r="J25" s="89"/>
      <c r="K25" s="88"/>
      <c r="L25" s="90"/>
      <c r="M25" s="140"/>
      <c r="N25" s="138"/>
      <c r="O25" s="138"/>
      <c r="P25" s="10"/>
      <c r="Q25" s="142" t="e">
        <f t="shared" si="6"/>
        <v>#DIV/0!</v>
      </c>
      <c r="R25" s="143">
        <f t="shared" si="0"/>
        <v>-172.76249999999999</v>
      </c>
      <c r="S25" s="70"/>
      <c r="T25" s="71"/>
      <c r="U25" s="77">
        <f t="shared" si="1"/>
        <v>10.413490399691593</v>
      </c>
      <c r="V25" s="78">
        <f t="shared" si="2"/>
        <v>-169.5865096003084</v>
      </c>
      <c r="W25" s="10"/>
      <c r="X25" s="185" t="str">
        <f t="shared" si="3"/>
        <v>supprimée</v>
      </c>
      <c r="Y25" s="72">
        <v>0</v>
      </c>
      <c r="Z25" s="73" t="str">
        <f t="shared" si="4"/>
        <v>#N/A</v>
      </c>
      <c r="AA25" s="10"/>
    </row>
    <row r="26" spans="1:31" ht="23.25" customHeight="1">
      <c r="A26" s="12"/>
      <c r="B26" s="100"/>
      <c r="C26" s="100"/>
      <c r="E26" s="76">
        <f t="shared" si="5"/>
        <v>19</v>
      </c>
      <c r="G26" s="88"/>
      <c r="H26" s="89"/>
      <c r="I26" s="88"/>
      <c r="J26" s="89"/>
      <c r="K26" s="88"/>
      <c r="L26" s="90"/>
      <c r="M26" s="140"/>
      <c r="N26" s="138"/>
      <c r="O26" s="138"/>
      <c r="Q26" s="142" t="e">
        <f t="shared" si="6"/>
        <v>#DIV/0!</v>
      </c>
      <c r="R26" s="143">
        <f t="shared" si="0"/>
        <v>-172.76249999999999</v>
      </c>
      <c r="S26" s="70"/>
      <c r="T26" s="71"/>
      <c r="U26" s="77">
        <f t="shared" si="1"/>
        <v>10.413490399691593</v>
      </c>
      <c r="V26" s="78">
        <f t="shared" si="2"/>
        <v>-169.5865096003084</v>
      </c>
      <c r="X26" s="185" t="str">
        <f t="shared" si="3"/>
        <v>supprimée</v>
      </c>
      <c r="Y26" s="72">
        <v>0</v>
      </c>
      <c r="Z26" s="73" t="str">
        <f t="shared" si="4"/>
        <v>#N/A</v>
      </c>
      <c r="AA26" s="10"/>
    </row>
    <row r="27" spans="1:31" ht="23.25" customHeight="1">
      <c r="A27" s="276" t="s">
        <v>130</v>
      </c>
      <c r="B27" s="277"/>
      <c r="C27" s="277"/>
      <c r="E27" s="76">
        <f t="shared" si="5"/>
        <v>20</v>
      </c>
      <c r="G27" s="88"/>
      <c r="H27" s="89"/>
      <c r="I27" s="88"/>
      <c r="J27" s="89"/>
      <c r="K27" s="88"/>
      <c r="L27" s="90"/>
      <c r="M27" s="140"/>
      <c r="N27" s="138"/>
      <c r="O27" s="138"/>
      <c r="Q27" s="142" t="e">
        <f t="shared" si="6"/>
        <v>#DIV/0!</v>
      </c>
      <c r="R27" s="143">
        <f t="shared" si="0"/>
        <v>-172.76249999999999</v>
      </c>
      <c r="S27" s="70"/>
      <c r="T27" s="71"/>
      <c r="U27" s="77">
        <f>DEGREES(ATAN(SIN(RADIANS($R27)) / (SIN(RADIANS($A$12)) * COS(RADIANS($R27)) - COS(RADIANS($A$12)) * TAN(RADIANS($S27)))))</f>
        <v>10.413490399691593</v>
      </c>
      <c r="V27" s="78">
        <f t="shared" si="2"/>
        <v>-169.5865096003084</v>
      </c>
      <c r="X27" s="185" t="str">
        <f t="shared" si="3"/>
        <v>supprimée</v>
      </c>
      <c r="Y27" s="72">
        <v>0</v>
      </c>
      <c r="Z27" s="73" t="str">
        <f t="shared" si="4"/>
        <v>#N/A</v>
      </c>
      <c r="AA27" s="10"/>
    </row>
    <row r="28" spans="1:31" ht="3.75" customHeight="1">
      <c r="A28" s="276"/>
      <c r="B28" s="277"/>
      <c r="C28" s="277"/>
      <c r="D28" s="10"/>
      <c r="F28" s="10"/>
      <c r="G28" s="10"/>
      <c r="H28" s="10"/>
      <c r="I28" s="10"/>
      <c r="J28" s="10"/>
      <c r="K28" s="101"/>
      <c r="L28" s="102"/>
      <c r="M28" s="102"/>
      <c r="N28" s="102"/>
      <c r="O28" s="103"/>
      <c r="P28" s="10"/>
      <c r="Q28" s="142"/>
      <c r="R28" s="104"/>
      <c r="S28" s="10"/>
      <c r="T28" s="71"/>
      <c r="U28" s="105"/>
      <c r="V28" s="104"/>
      <c r="W28" s="10"/>
      <c r="X28" s="61"/>
      <c r="Y28" s="106"/>
      <c r="Z28" s="297" t="s">
        <v>52</v>
      </c>
      <c r="AA28" s="101"/>
      <c r="AE28" s="94"/>
    </row>
    <row r="29" spans="1:31" ht="29.25" customHeight="1" thickBot="1">
      <c r="A29" s="276"/>
      <c r="B29" s="277"/>
      <c r="C29" s="277"/>
      <c r="G29" s="341" t="s">
        <v>53</v>
      </c>
      <c r="H29" s="341"/>
      <c r="I29" s="341"/>
      <c r="J29" s="341"/>
      <c r="K29" s="341"/>
      <c r="L29" s="341"/>
      <c r="M29" s="341"/>
      <c r="N29" s="341"/>
      <c r="O29" s="341"/>
      <c r="Q29" s="300" t="s">
        <v>52</v>
      </c>
      <c r="R29" s="301"/>
      <c r="S29" s="107" t="s">
        <v>54</v>
      </c>
      <c r="U29" s="327" t="s">
        <v>52</v>
      </c>
      <c r="V29" s="328"/>
      <c r="X29" s="299" t="s">
        <v>126</v>
      </c>
      <c r="Y29" s="299"/>
      <c r="Z29" s="298"/>
      <c r="AA29" s="108"/>
    </row>
    <row r="30" spans="1:31" s="59" customFormat="1" ht="23.25" thickBot="1">
      <c r="A30" s="109"/>
      <c r="B30" s="110"/>
      <c r="C30" s="110"/>
      <c r="E30" s="111"/>
      <c r="Q30" s="112"/>
      <c r="R30" s="112"/>
      <c r="U30" s="112"/>
      <c r="V30" s="112"/>
      <c r="X30" s="113"/>
      <c r="Y30" s="114"/>
      <c r="Z30" s="115"/>
      <c r="AA30" s="116"/>
      <c r="AB30" s="9" t="s">
        <v>70</v>
      </c>
      <c r="AC30" s="110"/>
      <c r="AD30" s="110"/>
      <c r="AE30" s="71"/>
    </row>
    <row r="31" spans="1:31" ht="23.25" thickBot="1">
      <c r="A31" s="12"/>
      <c r="B31" s="147"/>
      <c r="C31" s="8"/>
      <c r="D31" s="17"/>
      <c r="F31" s="17"/>
      <c r="G31" s="17"/>
      <c r="H31" s="17"/>
      <c r="I31" s="335" t="s">
        <v>14</v>
      </c>
      <c r="J31" s="336"/>
      <c r="K31" s="336"/>
      <c r="L31" s="336"/>
      <c r="M31" s="337"/>
      <c r="P31" s="17"/>
      <c r="W31" s="61"/>
      <c r="X31" s="338" t="s">
        <v>55</v>
      </c>
      <c r="Y31" s="342"/>
      <c r="Z31" s="117">
        <f>AVERAGE(Z8:Z27)</f>
        <v>-80.503323678878971</v>
      </c>
      <c r="AB31" s="169">
        <f>MAX(Z8:Z27)-MIN(Z8:Z27)</f>
        <v>0.4060777975447678</v>
      </c>
    </row>
    <row r="32" spans="1:31" ht="18" customHeight="1" thickBot="1">
      <c r="A32" s="12"/>
      <c r="B32" s="8"/>
      <c r="I32" s="189" t="s">
        <v>59</v>
      </c>
      <c r="J32" s="190"/>
      <c r="K32" s="190" t="s">
        <v>18</v>
      </c>
      <c r="L32" s="190"/>
      <c r="M32" s="188" t="s">
        <v>135</v>
      </c>
      <c r="W32" s="61"/>
      <c r="X32" s="118"/>
      <c r="Y32" s="119"/>
      <c r="Z32" s="120"/>
    </row>
    <row r="33" spans="1:34" ht="24.75" customHeight="1" thickBot="1">
      <c r="A33" s="12"/>
      <c r="I33" s="144">
        <f>-80</f>
        <v>-80</v>
      </c>
      <c r="J33" s="145"/>
      <c r="K33" s="146">
        <f>TRUNC((ABS(Z31)+I33)*60)</f>
        <v>30</v>
      </c>
      <c r="L33" s="186"/>
      <c r="M33" s="187">
        <f>(3*Z33/SQRT(S33))*60</f>
        <v>5.8436660745952738</v>
      </c>
      <c r="S33" s="343">
        <f>COUNTIF(Y8:Y27,1)+COUNTIF(Y8:Y27,2)+COUNTIF(Y8:Y27,3)+COUNTIF(Y8:Y27,4)</f>
        <v>12</v>
      </c>
      <c r="T33" s="344"/>
      <c r="U33" s="344"/>
      <c r="V33" s="345"/>
      <c r="W33" s="61"/>
      <c r="X33" s="338" t="s">
        <v>17</v>
      </c>
      <c r="Y33" s="339"/>
      <c r="Z33" s="121">
        <f>STDEVP(Z8:Z27)</f>
        <v>0.11246140604072882</v>
      </c>
    </row>
    <row r="34" spans="1:34" ht="10.5" customHeight="1" thickBot="1">
      <c r="A34" s="12"/>
      <c r="W34" s="19"/>
      <c r="X34" s="122"/>
      <c r="Z34" s="51"/>
    </row>
    <row r="35" spans="1:34" ht="37.5" customHeight="1" thickBot="1">
      <c r="A35" s="12"/>
      <c r="B35" s="27"/>
      <c r="D35" s="17"/>
      <c r="F35" s="17"/>
      <c r="G35" s="17"/>
      <c r="H35" s="17"/>
      <c r="I35" s="340"/>
      <c r="J35" s="340"/>
      <c r="K35" s="340"/>
      <c r="L35" s="340"/>
      <c r="M35" s="340"/>
      <c r="N35" s="340"/>
      <c r="P35" s="17"/>
      <c r="W35" s="19"/>
      <c r="X35" s="346" t="s">
        <v>56</v>
      </c>
      <c r="Y35" s="347"/>
      <c r="Z35" s="123">
        <f>CONFIDENCE(0.05,Z33,S33)</f>
        <v>6.3629861354918257E-2</v>
      </c>
    </row>
    <row r="36" spans="1:34" s="125" customFormat="1" ht="3.75" customHeight="1" thickBot="1">
      <c r="A36" s="124"/>
      <c r="D36" s="126"/>
      <c r="E36" s="127"/>
      <c r="F36" s="126"/>
      <c r="G36" s="197"/>
      <c r="H36" s="197"/>
      <c r="I36" s="197"/>
      <c r="J36" s="197"/>
      <c r="L36" s="184"/>
      <c r="M36" s="184"/>
      <c r="N36" s="184"/>
      <c r="P36" s="126"/>
      <c r="T36" s="184"/>
      <c r="U36" s="184"/>
      <c r="V36" s="126"/>
      <c r="W36" s="126"/>
      <c r="X36" s="128"/>
      <c r="Y36" s="129"/>
      <c r="Z36" s="128"/>
      <c r="AA36" s="192"/>
      <c r="AB36" s="193"/>
      <c r="AC36" s="192"/>
      <c r="AD36" s="192"/>
      <c r="AE36" s="194"/>
    </row>
    <row r="37" spans="1:34" ht="23.25" thickBot="1">
      <c r="G37" s="329" t="s">
        <v>138</v>
      </c>
      <c r="H37" s="330"/>
      <c r="I37" s="330"/>
      <c r="J37" s="331"/>
      <c r="T37" s="165"/>
      <c r="U37" s="165"/>
      <c r="V37" s="17"/>
      <c r="X37" s="11"/>
      <c r="Y37" s="8"/>
      <c r="Z37" s="10"/>
    </row>
    <row r="38" spans="1:34" s="19" customFormat="1" ht="29.25" customHeight="1">
      <c r="A38" s="255" t="s">
        <v>57</v>
      </c>
      <c r="B38" s="256"/>
      <c r="C38" s="257"/>
      <c r="D38" s="61"/>
      <c r="E38" s="61"/>
      <c r="F38" s="61"/>
      <c r="G38" s="261" t="s">
        <v>132</v>
      </c>
      <c r="H38" s="262"/>
      <c r="I38" s="262"/>
      <c r="J38" s="262"/>
      <c r="K38" s="262"/>
      <c r="L38" s="262"/>
      <c r="M38" s="262"/>
      <c r="N38" s="262"/>
      <c r="O38" s="262"/>
      <c r="P38" s="262"/>
      <c r="Q38" s="262"/>
      <c r="R38" s="262"/>
      <c r="S38" s="262"/>
      <c r="T38" s="263"/>
      <c r="W38" s="55"/>
      <c r="Y38" s="61"/>
      <c r="Z38" s="61"/>
      <c r="AA38" s="61"/>
      <c r="AB38" s="9"/>
    </row>
    <row r="39" spans="1:34" s="19" customFormat="1" ht="29.25" customHeight="1" thickBot="1">
      <c r="A39" s="258" t="s">
        <v>127</v>
      </c>
      <c r="B39" s="259"/>
      <c r="C39" s="260"/>
      <c r="E39" s="130"/>
      <c r="G39" s="270" t="s">
        <v>58</v>
      </c>
      <c r="H39" s="271"/>
      <c r="I39" s="271"/>
      <c r="J39" s="271"/>
      <c r="K39" s="271"/>
      <c r="L39" s="271"/>
      <c r="M39" s="271"/>
      <c r="N39" s="271"/>
      <c r="O39" s="271"/>
      <c r="P39" s="271"/>
      <c r="Q39" s="271"/>
      <c r="R39" s="271"/>
      <c r="S39" s="271"/>
      <c r="T39" s="272"/>
      <c r="W39" s="55"/>
      <c r="Y39" s="61"/>
      <c r="Z39" s="61"/>
      <c r="AA39" s="61"/>
      <c r="AB39" s="9"/>
    </row>
    <row r="40" spans="1:34" s="19" customFormat="1" ht="30.75" customHeight="1" thickBot="1">
      <c r="A40" s="11"/>
      <c r="B40" s="131"/>
      <c r="C40" s="100"/>
      <c r="E40" s="130"/>
      <c r="G40" s="252" t="s">
        <v>139</v>
      </c>
      <c r="H40" s="253"/>
      <c r="I40" s="253"/>
      <c r="J40" s="253"/>
      <c r="K40" s="253"/>
      <c r="L40" s="253"/>
      <c r="M40" s="253"/>
      <c r="N40" s="253"/>
      <c r="O40" s="253"/>
      <c r="P40" s="253"/>
      <c r="Q40" s="253"/>
      <c r="R40" s="253"/>
      <c r="S40" s="253"/>
      <c r="T40" s="254"/>
      <c r="W40" s="55"/>
      <c r="AB40" s="9"/>
    </row>
    <row r="41" spans="1:34" s="19" customFormat="1" ht="35.25" customHeight="1" thickBot="1">
      <c r="A41" s="264" t="s">
        <v>128</v>
      </c>
      <c r="B41" s="265"/>
      <c r="C41" s="266"/>
      <c r="E41" s="130"/>
      <c r="G41" s="252" t="s">
        <v>140</v>
      </c>
      <c r="H41" s="253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4"/>
      <c r="W41" s="55"/>
      <c r="AB41" s="9"/>
    </row>
    <row r="42" spans="1:34" ht="27" customHeight="1" thickBot="1">
      <c r="A42" s="267"/>
      <c r="B42" s="268"/>
      <c r="C42" s="269"/>
      <c r="G42" s="273" t="s">
        <v>143</v>
      </c>
      <c r="H42" s="274"/>
      <c r="I42" s="274"/>
      <c r="J42" s="274"/>
      <c r="K42" s="274"/>
      <c r="L42" s="274"/>
      <c r="M42" s="274"/>
      <c r="N42" s="274"/>
      <c r="O42" s="274"/>
      <c r="P42" s="274"/>
      <c r="Q42" s="274"/>
      <c r="R42" s="274"/>
      <c r="S42" s="274"/>
      <c r="T42" s="275"/>
      <c r="AG42" s="103"/>
      <c r="AH42" s="132"/>
    </row>
    <row r="43" spans="1:34" ht="18.75" customHeight="1" thickBot="1">
      <c r="B43" s="133"/>
      <c r="C43" s="134"/>
      <c r="G43" s="243" t="s">
        <v>60</v>
      </c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5"/>
    </row>
    <row r="44" spans="1:34" ht="26.25" customHeight="1">
      <c r="B44" s="133"/>
      <c r="C44" s="134"/>
      <c r="G44" s="246" t="s">
        <v>144</v>
      </c>
      <c r="H44" s="247"/>
      <c r="I44" s="247"/>
      <c r="J44" s="247"/>
      <c r="K44" s="247"/>
      <c r="L44" s="247"/>
      <c r="M44" s="247"/>
      <c r="N44" s="247"/>
      <c r="O44" s="247"/>
      <c r="P44" s="247"/>
      <c r="Q44" s="247"/>
      <c r="R44" s="247"/>
      <c r="S44" s="247"/>
      <c r="T44" s="248"/>
      <c r="X44" s="179"/>
    </row>
    <row r="45" spans="1:34" ht="15.75" customHeight="1" thickBot="1">
      <c r="B45" s="133"/>
      <c r="C45" s="134"/>
      <c r="G45" s="243" t="s">
        <v>129</v>
      </c>
      <c r="H45" s="244"/>
      <c r="I45" s="244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5"/>
      <c r="X45" s="179"/>
    </row>
    <row r="46" spans="1:34" ht="17.25" customHeight="1" thickBot="1">
      <c r="B46" s="133"/>
      <c r="C46" s="134"/>
      <c r="G46" s="274"/>
      <c r="H46" s="274"/>
      <c r="I46" s="274"/>
      <c r="J46" s="274"/>
      <c r="K46" s="274"/>
      <c r="L46" s="274"/>
      <c r="M46" s="274"/>
      <c r="N46" s="274"/>
      <c r="O46" s="274"/>
      <c r="P46" s="274"/>
      <c r="Q46" s="274"/>
      <c r="R46" s="274"/>
      <c r="S46" s="274"/>
      <c r="T46" s="274"/>
      <c r="X46" s="179"/>
    </row>
    <row r="47" spans="1:34" ht="23.25" customHeight="1" thickBot="1">
      <c r="B47" s="133"/>
      <c r="C47" s="134"/>
      <c r="G47" s="249" t="s">
        <v>158</v>
      </c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1"/>
      <c r="V47" s="27"/>
      <c r="X47" s="130"/>
      <c r="Y47" s="180"/>
    </row>
    <row r="48" spans="1:34" ht="23.25" thickBot="1">
      <c r="B48" s="133"/>
      <c r="C48" s="134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  <c r="V48" s="27"/>
      <c r="X48" s="130"/>
      <c r="Y48" s="180"/>
    </row>
    <row r="49" spans="1:29" ht="23.25" thickBot="1">
      <c r="A49" s="316" t="s">
        <v>61</v>
      </c>
      <c r="B49" s="317"/>
      <c r="C49" s="317"/>
      <c r="D49" s="317"/>
      <c r="E49" s="317"/>
      <c r="F49" s="317"/>
      <c r="G49" s="317"/>
      <c r="H49" s="317"/>
      <c r="I49" s="317"/>
      <c r="J49" s="317"/>
      <c r="K49" s="317"/>
      <c r="L49" s="317"/>
      <c r="M49" s="317"/>
      <c r="N49" s="317"/>
      <c r="O49" s="317"/>
      <c r="P49" s="317"/>
      <c r="Q49" s="317"/>
      <c r="R49" s="317"/>
      <c r="S49" s="317"/>
      <c r="T49" s="317"/>
      <c r="U49" s="317"/>
      <c r="V49" s="317"/>
      <c r="W49" s="317"/>
      <c r="X49" s="317"/>
      <c r="Y49" s="317"/>
      <c r="Z49" s="318"/>
      <c r="AC49" s="152"/>
    </row>
    <row r="50" spans="1:29" ht="38.25" customHeight="1" thickBot="1">
      <c r="A50" s="278" t="s">
        <v>69</v>
      </c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80"/>
      <c r="AC50" s="152"/>
    </row>
    <row r="51" spans="1:29" ht="23.25" customHeight="1" thickBot="1">
      <c r="A51" s="12"/>
      <c r="B51" s="281" t="s">
        <v>4</v>
      </c>
      <c r="C51" s="282"/>
      <c r="D51" s="282"/>
      <c r="E51" s="283"/>
      <c r="G51" s="284" t="s">
        <v>5</v>
      </c>
      <c r="H51" s="285"/>
      <c r="I51" s="285"/>
      <c r="J51" s="285"/>
      <c r="K51" s="285"/>
      <c r="L51" s="285"/>
      <c r="M51" s="285"/>
      <c r="N51" s="285"/>
      <c r="O51" s="286"/>
      <c r="Q51" s="287" t="s">
        <v>13</v>
      </c>
      <c r="R51" s="288"/>
      <c r="S51" s="288"/>
      <c r="T51" s="288"/>
      <c r="U51" s="288"/>
      <c r="V51" s="289"/>
      <c r="X51" s="290" t="s">
        <v>134</v>
      </c>
      <c r="Y51" s="291"/>
      <c r="Z51" s="13" t="s">
        <v>14</v>
      </c>
      <c r="AC51" s="152"/>
    </row>
    <row r="52" spans="1:29" ht="6" customHeight="1" thickBot="1">
      <c r="A52" s="12"/>
      <c r="K52" s="15"/>
      <c r="L52" s="16"/>
      <c r="M52" s="16"/>
      <c r="N52" s="16"/>
      <c r="O52" s="15"/>
      <c r="Q52" s="17"/>
      <c r="R52" s="17"/>
      <c r="S52" s="17"/>
      <c r="T52" s="18"/>
      <c r="U52" s="18"/>
      <c r="V52" s="17"/>
      <c r="X52" s="290"/>
      <c r="Y52" s="291"/>
      <c r="AC52" s="152"/>
    </row>
    <row r="53" spans="1:29" ht="45.75" customHeight="1" thickBot="1">
      <c r="A53" s="20"/>
      <c r="B53" s="292" t="s">
        <v>6</v>
      </c>
      <c r="C53" s="309" t="s">
        <v>22</v>
      </c>
      <c r="D53" s="21"/>
      <c r="E53" s="321" t="s">
        <v>7</v>
      </c>
      <c r="F53" s="15"/>
      <c r="G53" s="324" t="s">
        <v>23</v>
      </c>
      <c r="H53" s="325"/>
      <c r="I53" s="325"/>
      <c r="J53" s="325"/>
      <c r="K53" s="326"/>
      <c r="L53" s="22"/>
      <c r="M53" s="302" t="s">
        <v>156</v>
      </c>
      <c r="N53" s="304" t="s">
        <v>19</v>
      </c>
      <c r="O53" s="306" t="s">
        <v>20</v>
      </c>
      <c r="P53" s="15"/>
      <c r="Q53" s="23" t="s">
        <v>24</v>
      </c>
      <c r="R53" s="23" t="s">
        <v>25</v>
      </c>
      <c r="S53" s="24" t="s">
        <v>26</v>
      </c>
      <c r="T53" s="16"/>
      <c r="U53" s="308" t="s">
        <v>27</v>
      </c>
      <c r="V53" s="309"/>
      <c r="W53" s="15"/>
      <c r="X53" s="290"/>
      <c r="Y53" s="291"/>
      <c r="Z53" s="25" t="s">
        <v>28</v>
      </c>
      <c r="AB53" s="26"/>
      <c r="AC53" s="152"/>
    </row>
    <row r="54" spans="1:29" ht="46.5" customHeight="1" thickBot="1">
      <c r="A54" s="28"/>
      <c r="B54" s="293"/>
      <c r="C54" s="319"/>
      <c r="D54" s="29"/>
      <c r="E54" s="322"/>
      <c r="F54" s="30"/>
      <c r="G54" s="31" t="s">
        <v>29</v>
      </c>
      <c r="H54" s="32"/>
      <c r="I54" s="32" t="s">
        <v>30</v>
      </c>
      <c r="J54" s="32"/>
      <c r="K54" s="33" t="s">
        <v>31</v>
      </c>
      <c r="L54" s="34"/>
      <c r="M54" s="303"/>
      <c r="N54" s="305"/>
      <c r="O54" s="307"/>
      <c r="P54" s="30"/>
      <c r="Q54" s="35" t="s">
        <v>32</v>
      </c>
      <c r="R54" s="35" t="s">
        <v>33</v>
      </c>
      <c r="S54" s="36" t="s">
        <v>34</v>
      </c>
      <c r="T54" s="37"/>
      <c r="U54" s="310" t="s">
        <v>35</v>
      </c>
      <c r="V54" s="38" t="s">
        <v>36</v>
      </c>
      <c r="W54" s="39"/>
      <c r="X54" s="312" t="s">
        <v>133</v>
      </c>
      <c r="Y54" s="313"/>
      <c r="Z54" s="38" t="s">
        <v>37</v>
      </c>
      <c r="AA54" s="40"/>
      <c r="AC54" s="152"/>
    </row>
    <row r="55" spans="1:29" ht="27" customHeight="1" thickBot="1">
      <c r="A55" s="42"/>
      <c r="B55" s="287"/>
      <c r="C55" s="320"/>
      <c r="D55" s="43"/>
      <c r="E55" s="323"/>
      <c r="F55" s="43"/>
      <c r="G55" s="44" t="s">
        <v>38</v>
      </c>
      <c r="H55" s="45"/>
      <c r="I55" s="44" t="s">
        <v>39</v>
      </c>
      <c r="J55" s="46"/>
      <c r="K55" s="47" t="s">
        <v>40</v>
      </c>
      <c r="L55" s="48"/>
      <c r="M55" s="135" t="s">
        <v>21</v>
      </c>
      <c r="N55" s="136" t="s">
        <v>21</v>
      </c>
      <c r="O55" s="137" t="s">
        <v>21</v>
      </c>
      <c r="P55" s="43"/>
      <c r="Q55" s="49" t="s">
        <v>15</v>
      </c>
      <c r="R55" s="49" t="s">
        <v>15</v>
      </c>
      <c r="S55" s="50" t="s">
        <v>15</v>
      </c>
      <c r="T55" s="51"/>
      <c r="U55" s="311"/>
      <c r="V55" s="52" t="s">
        <v>15</v>
      </c>
      <c r="W55" s="43"/>
      <c r="X55" s="314"/>
      <c r="Y55" s="315"/>
      <c r="Z55" s="53" t="s">
        <v>41</v>
      </c>
      <c r="AA55" s="54"/>
      <c r="AB55" s="26"/>
      <c r="AC55" s="152"/>
    </row>
    <row r="56" spans="1:29" ht="15" customHeight="1" thickBot="1">
      <c r="A56" s="56"/>
      <c r="B56" s="57"/>
      <c r="C56" s="57"/>
      <c r="D56" s="57"/>
      <c r="E56" s="58"/>
      <c r="F56" s="57"/>
      <c r="G56" s="57"/>
      <c r="H56" s="57"/>
      <c r="I56" s="57"/>
      <c r="J56" s="57"/>
      <c r="K56" s="57"/>
      <c r="O56" s="57"/>
      <c r="P56" s="57"/>
      <c r="Q56" s="57"/>
      <c r="R56" s="57"/>
      <c r="S56" s="57"/>
      <c r="V56" s="60"/>
      <c r="W56" s="57"/>
      <c r="X56" s="55" t="s">
        <v>137</v>
      </c>
      <c r="Z56" s="61"/>
      <c r="AA56" s="62"/>
      <c r="AC56" s="152"/>
    </row>
    <row r="57" spans="1:29" ht="23.25" thickBot="1">
      <c r="A57" s="12"/>
      <c r="B57" s="63">
        <v>43935</v>
      </c>
      <c r="C57" s="64" t="s">
        <v>42</v>
      </c>
      <c r="D57" s="10"/>
      <c r="E57" s="65" t="s">
        <v>8</v>
      </c>
      <c r="F57" s="10"/>
      <c r="G57" s="66">
        <v>11</v>
      </c>
      <c r="H57" s="67"/>
      <c r="I57" s="66">
        <v>7</v>
      </c>
      <c r="J57" s="68"/>
      <c r="K57" s="66">
        <v>11</v>
      </c>
      <c r="L57" s="69"/>
      <c r="M57" s="151">
        <v>360</v>
      </c>
      <c r="N57" s="150">
        <v>245</v>
      </c>
      <c r="O57" s="150">
        <v>114.5</v>
      </c>
      <c r="P57" s="10"/>
      <c r="Q57" s="142">
        <f>90-DEGREES(ATAN(ABS(O57-N57)/M57))</f>
        <v>70.074419341815684</v>
      </c>
      <c r="R57" s="143">
        <f>(TIME(G57,I57,K57)-$C$58)*24*15</f>
        <v>-5.9666666666666668</v>
      </c>
      <c r="S57" s="70">
        <f>(9+39/60+46/3600)</f>
        <v>9.6627777777777784</v>
      </c>
      <c r="T57" s="71"/>
      <c r="U57" s="77">
        <f>DEGREES(ATAN(SIN(RADIANS($R57)) / (SIN(RADIANS($A$12)) * COS(RADIANS($R57)) - COS(RADIANS($A$12)) * TAN(RADIANS($S57)))))</f>
        <v>-10.439181536473884</v>
      </c>
      <c r="V57" s="78">
        <f>IF(AND($R57&gt;0,$U57&lt;0),U57+180,IF(AND($R57&lt;0,$U57&gt;0),U57-180,$U57))</f>
        <v>-10.439181536473884</v>
      </c>
      <c r="W57" s="10"/>
      <c r="X57" s="185" t="str">
        <f>IF(Y57=0,"supprimée",IF(Y57=1,"[ A - K ]",IF(Y57=2,"[ A + K ]",IF(Y57=3,"[ A + K - 180° ]",IF(Y57=4,"[ 180° + A - K ]","choisir 0,1,2,3 ou 4")))))</f>
        <v>[ A - K ]</v>
      </c>
      <c r="Y57" s="72">
        <v>1</v>
      </c>
      <c r="Z57" s="73">
        <f>IF(Y57=0,"#N/A",IF(Y57=1,V57-Q57,IF(Y57=2,V57+Q57,IF(Y57=3,V57+Q57-180,IF(Y57=4,180+V57-Q57,"choisir 0,1,2,3 ou 4")))))</f>
        <v>-80.513600878289566</v>
      </c>
      <c r="AA57" s="10"/>
      <c r="AC57" s="152"/>
    </row>
    <row r="58" spans="1:29" ht="23.25" thickBot="1">
      <c r="A58" s="12"/>
      <c r="B58" s="74" t="s">
        <v>43</v>
      </c>
      <c r="C58" s="157">
        <v>0.47989583333333335</v>
      </c>
      <c r="D58" s="10"/>
      <c r="E58" s="76">
        <f>E57+1</f>
        <v>2</v>
      </c>
      <c r="F58" s="10"/>
      <c r="G58" s="66">
        <v>11</v>
      </c>
      <c r="H58" s="67"/>
      <c r="I58" s="66">
        <v>8</v>
      </c>
      <c r="J58" s="68"/>
      <c r="K58" s="66">
        <v>48</v>
      </c>
      <c r="L58" s="69"/>
      <c r="M58" s="151">
        <v>360</v>
      </c>
      <c r="N58" s="150">
        <v>192</v>
      </c>
      <c r="O58" s="150">
        <v>69</v>
      </c>
      <c r="P58" s="10"/>
      <c r="Q58" s="142">
        <f>90-DEGREES(ATAN(ABS(O58-N58)/M58))</f>
        <v>71.136412444375878</v>
      </c>
      <c r="R58" s="143">
        <f t="shared" ref="R58:R68" si="7">(TIME(G58,I58,K58)-$C$9)*24*15</f>
        <v>-5.5625000000000107</v>
      </c>
      <c r="S58" s="70">
        <f>(9+39/60+47/3600)</f>
        <v>9.6630555555555553</v>
      </c>
      <c r="T58" s="71"/>
      <c r="U58" s="77">
        <f t="shared" ref="U58:U75" si="8">DEGREES(ATAN(SIN(RADIANS($R58)) / (SIN(RADIANS($A$12)) * COS(RADIANS($R58)) - COS(RADIANS($A$12)) * TAN(RADIANS($S58)))))</f>
        <v>-9.7401304215010587</v>
      </c>
      <c r="V58" s="78">
        <f t="shared" ref="V58:V76" si="9">IF(AND($R58&gt;0,$U58&lt;0),U58+180,IF(AND($R58&lt;0,$U58&gt;0),U58-180,$U58))</f>
        <v>-9.7401304215010587</v>
      </c>
      <c r="W58" s="10"/>
      <c r="X58" s="185" t="str">
        <f t="shared" ref="X58:X76" si="10">IF(Y58=0,"supprimée",IF(Y58=1,"[ A - K ]",IF(Y58=2,"[ A + K ]",IF(Y58=3,"[ A + K - 180° ]",IF(Y58=4,"[ 180° + A - K ]","choisir 0,1,2,3 ou 4")))))</f>
        <v>[ A - K ]</v>
      </c>
      <c r="Y58" s="72">
        <v>1</v>
      </c>
      <c r="Z58" s="73">
        <f>IF(Y58=0,"#N/A",IF(Y58=1,V58-Q58,IF(Y58=2,V58+Q58,IF(Y58=3,V58+Q58-180,IF(Y58=4,180+V58-Q58,"choisir 0,1,2,3 ou 4")))))</f>
        <v>-80.876542865876942</v>
      </c>
      <c r="AA58" s="10"/>
      <c r="AC58" s="152"/>
    </row>
    <row r="59" spans="1:29" ht="23.25" thickBot="1">
      <c r="A59" s="79"/>
      <c r="B59" s="57"/>
      <c r="C59" s="80" t="s">
        <v>44</v>
      </c>
      <c r="D59" s="10"/>
      <c r="E59" s="76">
        <f t="shared" ref="E59:E76" si="11">E58+1</f>
        <v>3</v>
      </c>
      <c r="F59" s="10"/>
      <c r="G59" s="66">
        <v>11</v>
      </c>
      <c r="H59" s="67"/>
      <c r="I59" s="66">
        <v>15</v>
      </c>
      <c r="J59" s="68"/>
      <c r="K59" s="66">
        <v>26</v>
      </c>
      <c r="L59" s="69"/>
      <c r="M59" s="151">
        <v>360</v>
      </c>
      <c r="N59" s="150">
        <v>163</v>
      </c>
      <c r="O59" s="150">
        <v>59.5</v>
      </c>
      <c r="P59" s="10"/>
      <c r="Q59" s="142">
        <f t="shared" ref="Q59:Q76" si="12">90-DEGREES(ATAN(ABS(O59-N59)/M59))</f>
        <v>73.960056693950335</v>
      </c>
      <c r="R59" s="143">
        <f t="shared" si="7"/>
        <v>-3.9041666666666841</v>
      </c>
      <c r="S59" s="70">
        <v>9.6649999999999991</v>
      </c>
      <c r="T59" s="71"/>
      <c r="U59" s="77">
        <f t="shared" si="8"/>
        <v>-6.8557310303564316</v>
      </c>
      <c r="V59" s="78">
        <f t="shared" si="9"/>
        <v>-6.8557310303564316</v>
      </c>
      <c r="W59" s="10"/>
      <c r="X59" s="185" t="str">
        <f t="shared" si="10"/>
        <v>[ A - K ]</v>
      </c>
      <c r="Y59" s="72">
        <v>1</v>
      </c>
      <c r="Z59" s="73">
        <f t="shared" ref="Z59:Z76" si="13">IF(Y59=0,"#N/A",IF(Y59=1,V59-Q59,IF(Y59=2,V59+Q59,IF(Y59=3,V59+Q59-180,IF(Y59=4,180+V59-Q59,"choisir 0,1,2,3 ou 4")))))</f>
        <v>-80.815787724306773</v>
      </c>
      <c r="AA59" s="10"/>
      <c r="AC59" s="152"/>
    </row>
    <row r="60" spans="1:29" ht="23.25" thickBot="1">
      <c r="A60" s="81" t="s">
        <v>45</v>
      </c>
      <c r="B60" s="295" t="s">
        <v>46</v>
      </c>
      <c r="C60" s="296"/>
      <c r="D60" s="10"/>
      <c r="E60" s="76">
        <f t="shared" si="11"/>
        <v>4</v>
      </c>
      <c r="F60" s="10"/>
      <c r="G60" s="66">
        <v>11</v>
      </c>
      <c r="H60" s="67"/>
      <c r="I60" s="66">
        <v>21</v>
      </c>
      <c r="J60" s="68"/>
      <c r="K60" s="66">
        <v>12</v>
      </c>
      <c r="L60" s="69"/>
      <c r="M60" s="151">
        <v>360</v>
      </c>
      <c r="N60" s="150">
        <v>195</v>
      </c>
      <c r="O60" s="150">
        <v>107.5</v>
      </c>
      <c r="P60" s="10"/>
      <c r="Q60" s="142">
        <f t="shared" si="12"/>
        <v>76.338846293094491</v>
      </c>
      <c r="R60" s="143">
        <f t="shared" si="7"/>
        <v>-2.4625000000000052</v>
      </c>
      <c r="S60" s="70">
        <v>9.6660000000000004</v>
      </c>
      <c r="T60" s="71"/>
      <c r="U60" s="77">
        <f t="shared" si="8"/>
        <v>-4.3313712141215026</v>
      </c>
      <c r="V60" s="78">
        <f t="shared" si="9"/>
        <v>-4.3313712141215026</v>
      </c>
      <c r="W60" s="10"/>
      <c r="X60" s="185" t="str">
        <f t="shared" si="10"/>
        <v>[ A - K ]</v>
      </c>
      <c r="Y60" s="72">
        <v>1</v>
      </c>
      <c r="Z60" s="73">
        <f t="shared" si="13"/>
        <v>-80.670217507215995</v>
      </c>
      <c r="AA60" s="10"/>
      <c r="AC60" s="152"/>
    </row>
    <row r="61" spans="1:29" ht="23.25" thickBot="1">
      <c r="A61" s="82">
        <f>43+42/60+39.7/3600</f>
        <v>43.71102777777778</v>
      </c>
      <c r="B61" s="83"/>
      <c r="C61" s="84"/>
      <c r="D61" s="10"/>
      <c r="E61" s="76">
        <f t="shared" si="11"/>
        <v>5</v>
      </c>
      <c r="F61" s="10"/>
      <c r="G61" s="66">
        <v>11</v>
      </c>
      <c r="H61" s="67"/>
      <c r="I61" s="66">
        <v>26</v>
      </c>
      <c r="J61" s="68"/>
      <c r="K61" s="66">
        <v>46</v>
      </c>
      <c r="L61" s="69"/>
      <c r="M61" s="151">
        <v>360</v>
      </c>
      <c r="N61" s="150">
        <v>158.5</v>
      </c>
      <c r="O61" s="150">
        <v>87</v>
      </c>
      <c r="P61" s="10"/>
      <c r="Q61" s="142">
        <f t="shared" si="12"/>
        <v>78.766604722657519</v>
      </c>
      <c r="R61" s="143">
        <f t="shared" si="7"/>
        <v>-1.0708333333333342</v>
      </c>
      <c r="S61" s="70">
        <v>9.6679999999999993</v>
      </c>
      <c r="T61" s="71"/>
      <c r="U61" s="77">
        <f t="shared" si="8"/>
        <v>-1.8852763235531504</v>
      </c>
      <c r="V61" s="78">
        <f t="shared" si="9"/>
        <v>-1.8852763235531504</v>
      </c>
      <c r="W61" s="10"/>
      <c r="X61" s="185" t="str">
        <f t="shared" si="10"/>
        <v>[ A - K ]</v>
      </c>
      <c r="Y61" s="72">
        <v>1</v>
      </c>
      <c r="Z61" s="73">
        <f t="shared" si="13"/>
        <v>-80.651881046210676</v>
      </c>
      <c r="AA61" s="10"/>
      <c r="AC61" s="152"/>
    </row>
    <row r="62" spans="1:29" ht="23.25" thickBot="1">
      <c r="A62" s="85"/>
      <c r="B62" s="86" t="s">
        <v>9</v>
      </c>
      <c r="C62" s="87"/>
      <c r="D62" s="10"/>
      <c r="E62" s="76">
        <f t="shared" si="11"/>
        <v>6</v>
      </c>
      <c r="F62" s="10"/>
      <c r="G62" s="66">
        <v>11</v>
      </c>
      <c r="H62" s="141"/>
      <c r="I62" s="66">
        <v>32</v>
      </c>
      <c r="J62" s="141"/>
      <c r="K62" s="66">
        <v>2</v>
      </c>
      <c r="L62" s="90"/>
      <c r="M62" s="151">
        <v>360</v>
      </c>
      <c r="N62" s="150">
        <v>183</v>
      </c>
      <c r="O62" s="150">
        <v>127</v>
      </c>
      <c r="P62" s="10"/>
      <c r="Q62" s="142">
        <f t="shared" si="12"/>
        <v>81.158185439808335</v>
      </c>
      <c r="R62" s="143">
        <f t="shared" si="7"/>
        <v>0.24583333333332513</v>
      </c>
      <c r="S62" s="70">
        <v>9.6690000000000005</v>
      </c>
      <c r="T62" s="71"/>
      <c r="U62" s="77">
        <f t="shared" si="8"/>
        <v>0.43290126258578809</v>
      </c>
      <c r="V62" s="78">
        <f t="shared" si="9"/>
        <v>0.43290126258578809</v>
      </c>
      <c r="W62" s="10"/>
      <c r="X62" s="185" t="str">
        <f t="shared" si="10"/>
        <v>[ A - K ]</v>
      </c>
      <c r="Y62" s="72">
        <v>1</v>
      </c>
      <c r="Z62" s="73">
        <f t="shared" si="13"/>
        <v>-80.725284177222548</v>
      </c>
      <c r="AA62" s="10"/>
      <c r="AC62" s="152"/>
    </row>
    <row r="63" spans="1:29">
      <c r="A63" s="91" t="s">
        <v>47</v>
      </c>
      <c r="B63" s="83"/>
      <c r="C63" s="181" t="s">
        <v>48</v>
      </c>
      <c r="D63" s="10"/>
      <c r="E63" s="76">
        <f t="shared" si="11"/>
        <v>7</v>
      </c>
      <c r="F63" s="10"/>
      <c r="G63" s="66">
        <v>11</v>
      </c>
      <c r="H63" s="141"/>
      <c r="I63" s="66">
        <v>37</v>
      </c>
      <c r="J63" s="141"/>
      <c r="K63" s="66">
        <v>11</v>
      </c>
      <c r="L63" s="90"/>
      <c r="M63" s="151">
        <v>360</v>
      </c>
      <c r="N63" s="150">
        <v>211.5</v>
      </c>
      <c r="O63" s="150">
        <v>168</v>
      </c>
      <c r="P63" s="10"/>
      <c r="Q63" s="142">
        <f t="shared" si="12"/>
        <v>83.110162543811811</v>
      </c>
      <c r="R63" s="143">
        <f t="shared" si="7"/>
        <v>1.5333333333333266</v>
      </c>
      <c r="S63" s="70">
        <v>9.67</v>
      </c>
      <c r="T63" s="71"/>
      <c r="U63" s="77">
        <f t="shared" si="8"/>
        <v>2.699077403796879</v>
      </c>
      <c r="V63" s="78">
        <f t="shared" si="9"/>
        <v>2.699077403796879</v>
      </c>
      <c r="W63" s="10"/>
      <c r="X63" s="185" t="str">
        <f t="shared" si="10"/>
        <v>[ A - K ]</v>
      </c>
      <c r="Y63" s="72">
        <v>1</v>
      </c>
      <c r="Z63" s="73">
        <f t="shared" si="13"/>
        <v>-80.411085140014933</v>
      </c>
      <c r="AA63" s="10"/>
      <c r="AC63" s="152"/>
    </row>
    <row r="64" spans="1:29" ht="23.25" thickBot="1">
      <c r="A64" s="92">
        <f>-(7+16/60+53.5/3600)</f>
        <v>-7.2815277777777778</v>
      </c>
      <c r="B64" s="93"/>
      <c r="C64" s="182" t="s">
        <v>49</v>
      </c>
      <c r="D64" s="10"/>
      <c r="E64" s="76">
        <f t="shared" si="11"/>
        <v>8</v>
      </c>
      <c r="F64" s="10"/>
      <c r="G64" s="66">
        <v>11</v>
      </c>
      <c r="H64" s="141"/>
      <c r="I64" s="66">
        <v>52</v>
      </c>
      <c r="J64" s="141"/>
      <c r="K64" s="66">
        <v>33</v>
      </c>
      <c r="L64" s="90"/>
      <c r="M64" s="151">
        <v>360</v>
      </c>
      <c r="N64" s="150">
        <v>155</v>
      </c>
      <c r="O64" s="150">
        <v>153</v>
      </c>
      <c r="P64" s="10"/>
      <c r="Q64" s="142">
        <f t="shared" si="12"/>
        <v>89.681693388548638</v>
      </c>
      <c r="R64" s="143">
        <f t="shared" si="7"/>
        <v>5.3749999999999805</v>
      </c>
      <c r="S64" s="70">
        <v>9.6739999999999995</v>
      </c>
      <c r="T64" s="71"/>
      <c r="U64" s="77">
        <f t="shared" si="8"/>
        <v>9.4175536788774057</v>
      </c>
      <c r="V64" s="78">
        <f t="shared" si="9"/>
        <v>9.4175536788774057</v>
      </c>
      <c r="W64" s="10"/>
      <c r="X64" s="185" t="str">
        <f t="shared" si="10"/>
        <v>supprimée</v>
      </c>
      <c r="Y64" s="72">
        <v>0</v>
      </c>
      <c r="Z64" s="73" t="str">
        <f t="shared" si="13"/>
        <v>#N/A</v>
      </c>
      <c r="AA64" s="10"/>
      <c r="AC64" s="152"/>
    </row>
    <row r="65" spans="1:29">
      <c r="A65" s="148" t="s">
        <v>50</v>
      </c>
      <c r="B65" s="95"/>
      <c r="C65" s="87"/>
      <c r="D65" s="10"/>
      <c r="E65" s="76">
        <f t="shared" si="11"/>
        <v>9</v>
      </c>
      <c r="F65" s="10"/>
      <c r="G65" s="66">
        <v>11</v>
      </c>
      <c r="H65" s="141"/>
      <c r="I65" s="66">
        <v>53</v>
      </c>
      <c r="J65" s="141"/>
      <c r="K65" s="66">
        <v>32</v>
      </c>
      <c r="L65" s="90"/>
      <c r="M65" s="151">
        <v>360</v>
      </c>
      <c r="N65" s="150">
        <v>149</v>
      </c>
      <c r="O65" s="150">
        <v>152</v>
      </c>
      <c r="P65" s="10"/>
      <c r="Q65" s="142">
        <f t="shared" si="12"/>
        <v>89.522546222690423</v>
      </c>
      <c r="R65" s="143">
        <f t="shared" si="7"/>
        <v>5.620833333333306</v>
      </c>
      <c r="S65" s="70">
        <v>9.6739999999999995</v>
      </c>
      <c r="T65" s="71"/>
      <c r="U65" s="77">
        <f t="shared" si="8"/>
        <v>9.8435675515018097</v>
      </c>
      <c r="V65" s="78">
        <f t="shared" si="9"/>
        <v>9.8435675515018097</v>
      </c>
      <c r="W65" s="10"/>
      <c r="X65" s="185" t="str">
        <f t="shared" si="10"/>
        <v>[ A + K - 180° ]</v>
      </c>
      <c r="Y65" s="72">
        <v>3</v>
      </c>
      <c r="Z65" s="73">
        <f t="shared" si="13"/>
        <v>-80.633886225807771</v>
      </c>
      <c r="AA65" s="10"/>
      <c r="AC65" s="152"/>
    </row>
    <row r="66" spans="1:29">
      <c r="A66" s="12"/>
      <c r="B66" s="96" t="s">
        <v>10</v>
      </c>
      <c r="C66" s="87"/>
      <c r="E66" s="76">
        <f t="shared" si="11"/>
        <v>10</v>
      </c>
      <c r="G66" s="66">
        <v>12</v>
      </c>
      <c r="H66" s="141"/>
      <c r="I66" s="66">
        <v>16</v>
      </c>
      <c r="J66" s="141"/>
      <c r="K66" s="66">
        <v>6</v>
      </c>
      <c r="L66" s="90"/>
      <c r="M66" s="151">
        <v>360</v>
      </c>
      <c r="N66" s="150">
        <v>87</v>
      </c>
      <c r="O66" s="150">
        <v>150</v>
      </c>
      <c r="Q66" s="142">
        <f t="shared" si="12"/>
        <v>80.073754493348289</v>
      </c>
      <c r="R66" s="143">
        <f t="shared" si="7"/>
        <v>11.262499999999982</v>
      </c>
      <c r="S66" s="70">
        <v>9.6739999999999995</v>
      </c>
      <c r="T66" s="71"/>
      <c r="U66" s="77">
        <f t="shared" si="8"/>
        <v>19.403269504558381</v>
      </c>
      <c r="V66" s="78">
        <f t="shared" si="9"/>
        <v>19.403269504558381</v>
      </c>
      <c r="X66" s="185" t="str">
        <f t="shared" si="10"/>
        <v>[ A + K - 180° ]</v>
      </c>
      <c r="Y66" s="72">
        <v>3</v>
      </c>
      <c r="Z66" s="73">
        <f t="shared" si="13"/>
        <v>-80.52297600209333</v>
      </c>
      <c r="AA66" s="10"/>
      <c r="AC66" s="152"/>
    </row>
    <row r="67" spans="1:29">
      <c r="A67" s="12"/>
      <c r="B67" s="97"/>
      <c r="C67" s="183" t="s">
        <v>51</v>
      </c>
      <c r="E67" s="76">
        <f t="shared" si="11"/>
        <v>11</v>
      </c>
      <c r="G67" s="66">
        <v>12</v>
      </c>
      <c r="H67" s="141"/>
      <c r="I67" s="66">
        <v>31</v>
      </c>
      <c r="J67" s="141"/>
      <c r="K67" s="66">
        <v>12</v>
      </c>
      <c r="L67" s="90"/>
      <c r="M67" s="151">
        <v>360</v>
      </c>
      <c r="N67" s="195">
        <v>31.5</v>
      </c>
      <c r="O67" s="195">
        <v>135.5</v>
      </c>
      <c r="Q67" s="142">
        <f t="shared" si="12"/>
        <v>73.886581766910709</v>
      </c>
      <c r="R67" s="143">
        <f t="shared" si="7"/>
        <v>15.037499999999973</v>
      </c>
      <c r="S67" s="70">
        <v>9.6780000000000008</v>
      </c>
      <c r="T67" s="71"/>
      <c r="U67" s="77">
        <f t="shared" si="8"/>
        <v>25.494395054154239</v>
      </c>
      <c r="V67" s="78">
        <f t="shared" si="9"/>
        <v>25.494395054154239</v>
      </c>
      <c r="X67" s="185" t="str">
        <f t="shared" si="10"/>
        <v>[ A + K - 180° ]</v>
      </c>
      <c r="Y67" s="72">
        <v>3</v>
      </c>
      <c r="Z67" s="73">
        <f t="shared" si="13"/>
        <v>-80.619023178935052</v>
      </c>
      <c r="AA67" s="10"/>
      <c r="AC67" s="152"/>
    </row>
    <row r="68" spans="1:29">
      <c r="A68" s="12"/>
      <c r="B68" s="95"/>
      <c r="C68" s="87"/>
      <c r="E68" s="76">
        <f t="shared" si="11"/>
        <v>12</v>
      </c>
      <c r="G68" s="66">
        <v>12</v>
      </c>
      <c r="H68" s="141"/>
      <c r="I68" s="66">
        <v>44</v>
      </c>
      <c r="J68" s="141"/>
      <c r="K68" s="66">
        <v>4</v>
      </c>
      <c r="L68" s="90"/>
      <c r="M68" s="151">
        <v>360</v>
      </c>
      <c r="N68" s="195">
        <v>5</v>
      </c>
      <c r="O68" s="195">
        <v>144</v>
      </c>
      <c r="Q68" s="142">
        <f t="shared" si="12"/>
        <v>68.887871257397464</v>
      </c>
      <c r="R68" s="143">
        <f t="shared" si="7"/>
        <v>18.254166666666649</v>
      </c>
      <c r="S68" s="70">
        <v>9.6839999999999993</v>
      </c>
      <c r="T68" s="71"/>
      <c r="U68" s="77">
        <f t="shared" si="8"/>
        <v>30.446634659642761</v>
      </c>
      <c r="V68" s="78">
        <f t="shared" si="9"/>
        <v>30.446634659642761</v>
      </c>
      <c r="X68" s="185" t="str">
        <f t="shared" si="10"/>
        <v>[ A + K - 180° ]</v>
      </c>
      <c r="Y68" s="72">
        <v>3</v>
      </c>
      <c r="Z68" s="73">
        <f t="shared" si="13"/>
        <v>-80.665494082959782</v>
      </c>
      <c r="AA68" s="10"/>
      <c r="AC68" s="152"/>
    </row>
    <row r="69" spans="1:29">
      <c r="A69" s="12"/>
      <c r="B69" s="86" t="s">
        <v>11</v>
      </c>
      <c r="C69" s="84"/>
      <c r="E69" s="76">
        <f t="shared" si="11"/>
        <v>13</v>
      </c>
      <c r="G69" s="66"/>
      <c r="H69" s="141"/>
      <c r="I69" s="66"/>
      <c r="J69" s="141"/>
      <c r="K69" s="66"/>
      <c r="L69" s="90"/>
      <c r="M69" s="139"/>
      <c r="N69" s="158"/>
      <c r="O69" s="158"/>
      <c r="Q69" s="142" t="e">
        <f t="shared" si="12"/>
        <v>#DIV/0!</v>
      </c>
      <c r="R69" s="143">
        <f>(TIME(G69,I69,K69)-TIME(11,30,34))*24*15</f>
        <v>-172.64166666666665</v>
      </c>
      <c r="S69" s="70"/>
      <c r="T69" s="71"/>
      <c r="U69" s="77">
        <f t="shared" si="8"/>
        <v>10.585318399710893</v>
      </c>
      <c r="V69" s="78">
        <f t="shared" si="9"/>
        <v>-169.4146816002891</v>
      </c>
      <c r="X69" s="185" t="str">
        <f t="shared" si="10"/>
        <v>supprimée</v>
      </c>
      <c r="Y69" s="72">
        <v>0</v>
      </c>
      <c r="Z69" s="73" t="str">
        <f t="shared" si="13"/>
        <v>#N/A</v>
      </c>
      <c r="AA69" s="10"/>
      <c r="AC69" s="152"/>
    </row>
    <row r="70" spans="1:29">
      <c r="A70" s="12"/>
      <c r="B70" s="97"/>
      <c r="C70" s="183" t="s">
        <v>63</v>
      </c>
      <c r="E70" s="76">
        <f t="shared" si="11"/>
        <v>14</v>
      </c>
      <c r="G70" s="88"/>
      <c r="H70" s="89"/>
      <c r="I70" s="88"/>
      <c r="J70" s="89"/>
      <c r="K70" s="88"/>
      <c r="L70" s="90"/>
      <c r="M70" s="139"/>
      <c r="N70" s="158"/>
      <c r="O70" s="158"/>
      <c r="Q70" s="142" t="e">
        <f t="shared" si="12"/>
        <v>#DIV/0!</v>
      </c>
      <c r="R70" s="143">
        <f t="shared" ref="R70:R76" si="14">(TIME(G70,I70,K70)-$C$9)*24*15</f>
        <v>-172.76249999999999</v>
      </c>
      <c r="S70" s="70"/>
      <c r="T70" s="71"/>
      <c r="U70" s="77">
        <f t="shared" si="8"/>
        <v>10.413490399691593</v>
      </c>
      <c r="V70" s="78">
        <f t="shared" si="9"/>
        <v>-169.5865096003084</v>
      </c>
      <c r="X70" s="185" t="str">
        <f t="shared" si="10"/>
        <v>supprimée</v>
      </c>
      <c r="Y70" s="72">
        <v>0</v>
      </c>
      <c r="Z70" s="73" t="str">
        <f t="shared" si="13"/>
        <v>#N/A</v>
      </c>
      <c r="AA70" s="10"/>
      <c r="AC70" s="152"/>
    </row>
    <row r="71" spans="1:29">
      <c r="A71" s="12"/>
      <c r="B71" s="97"/>
      <c r="C71" s="84"/>
      <c r="E71" s="76">
        <f t="shared" si="11"/>
        <v>15</v>
      </c>
      <c r="G71" s="88"/>
      <c r="H71" s="89"/>
      <c r="I71" s="88"/>
      <c r="J71" s="89"/>
      <c r="K71" s="88"/>
      <c r="L71" s="90"/>
      <c r="M71" s="140"/>
      <c r="N71" s="158"/>
      <c r="O71" s="158"/>
      <c r="Q71" s="142" t="e">
        <f t="shared" si="12"/>
        <v>#DIV/0!</v>
      </c>
      <c r="R71" s="143">
        <f t="shared" si="14"/>
        <v>-172.76249999999999</v>
      </c>
      <c r="S71" s="70"/>
      <c r="T71" s="71"/>
      <c r="U71" s="77">
        <f t="shared" si="8"/>
        <v>10.413490399691593</v>
      </c>
      <c r="V71" s="78">
        <f t="shared" si="9"/>
        <v>-169.5865096003084</v>
      </c>
      <c r="X71" s="185" t="str">
        <f t="shared" si="10"/>
        <v>supprimée</v>
      </c>
      <c r="Y71" s="72">
        <v>0</v>
      </c>
      <c r="Z71" s="73" t="str">
        <f t="shared" si="13"/>
        <v>#N/A</v>
      </c>
      <c r="AA71" s="10"/>
      <c r="AC71" s="152"/>
    </row>
    <row r="72" spans="1:29">
      <c r="A72" s="12"/>
      <c r="B72" s="86" t="s">
        <v>12</v>
      </c>
      <c r="C72" s="84"/>
      <c r="E72" s="76">
        <f t="shared" si="11"/>
        <v>16</v>
      </c>
      <c r="G72" s="88"/>
      <c r="H72" s="89"/>
      <c r="I72" s="88"/>
      <c r="J72" s="89"/>
      <c r="K72" s="88"/>
      <c r="L72" s="90"/>
      <c r="M72" s="140"/>
      <c r="N72" s="158"/>
      <c r="O72" s="158"/>
      <c r="Q72" s="142" t="e">
        <f t="shared" si="12"/>
        <v>#DIV/0!</v>
      </c>
      <c r="R72" s="143">
        <f t="shared" si="14"/>
        <v>-172.76249999999999</v>
      </c>
      <c r="S72" s="70"/>
      <c r="T72" s="71"/>
      <c r="U72" s="77">
        <f t="shared" si="8"/>
        <v>10.413490399691593</v>
      </c>
      <c r="V72" s="78">
        <f t="shared" si="9"/>
        <v>-169.5865096003084</v>
      </c>
      <c r="X72" s="185" t="str">
        <f t="shared" si="10"/>
        <v>supprimée</v>
      </c>
      <c r="Y72" s="72">
        <v>0</v>
      </c>
      <c r="Z72" s="73" t="str">
        <f t="shared" si="13"/>
        <v>#N/A</v>
      </c>
      <c r="AA72" s="10"/>
      <c r="AC72" s="152"/>
    </row>
    <row r="73" spans="1:29">
      <c r="A73" s="12"/>
      <c r="B73" s="97"/>
      <c r="C73" s="183" t="s">
        <v>51</v>
      </c>
      <c r="E73" s="76">
        <f t="shared" si="11"/>
        <v>17</v>
      </c>
      <c r="G73" s="88"/>
      <c r="H73" s="89"/>
      <c r="I73" s="88"/>
      <c r="J73" s="89"/>
      <c r="K73" s="88"/>
      <c r="L73" s="90"/>
      <c r="M73" s="140"/>
      <c r="N73" s="158"/>
      <c r="O73" s="158"/>
      <c r="Q73" s="142" t="e">
        <f t="shared" si="12"/>
        <v>#DIV/0!</v>
      </c>
      <c r="R73" s="143">
        <f t="shared" si="14"/>
        <v>-172.76249999999999</v>
      </c>
      <c r="S73" s="70"/>
      <c r="T73" s="71"/>
      <c r="U73" s="77">
        <f t="shared" si="8"/>
        <v>10.413490399691593</v>
      </c>
      <c r="V73" s="78">
        <f t="shared" si="9"/>
        <v>-169.5865096003084</v>
      </c>
      <c r="X73" s="185" t="str">
        <f t="shared" si="10"/>
        <v>supprimée</v>
      </c>
      <c r="Y73" s="72">
        <v>0</v>
      </c>
      <c r="Z73" s="73" t="str">
        <f t="shared" si="13"/>
        <v>#N/A</v>
      </c>
      <c r="AA73" s="10"/>
      <c r="AC73" s="152"/>
    </row>
    <row r="74" spans="1:29" ht="23.25" thickBot="1">
      <c r="A74" s="12"/>
      <c r="B74" s="98"/>
      <c r="C74" s="99"/>
      <c r="D74" s="10"/>
      <c r="E74" s="76">
        <f t="shared" si="11"/>
        <v>18</v>
      </c>
      <c r="F74" s="10"/>
      <c r="G74" s="88"/>
      <c r="H74" s="89"/>
      <c r="I74" s="88"/>
      <c r="J74" s="89"/>
      <c r="K74" s="88"/>
      <c r="L74" s="90"/>
      <c r="M74" s="140"/>
      <c r="N74" s="158"/>
      <c r="O74" s="158"/>
      <c r="P74" s="10"/>
      <c r="Q74" s="142" t="e">
        <f t="shared" si="12"/>
        <v>#DIV/0!</v>
      </c>
      <c r="R74" s="143">
        <f t="shared" si="14"/>
        <v>-172.76249999999999</v>
      </c>
      <c r="S74" s="70"/>
      <c r="T74" s="71"/>
      <c r="U74" s="77">
        <f t="shared" si="8"/>
        <v>10.413490399691593</v>
      </c>
      <c r="V74" s="78">
        <f t="shared" si="9"/>
        <v>-169.5865096003084</v>
      </c>
      <c r="W74" s="10"/>
      <c r="X74" s="185" t="str">
        <f t="shared" si="10"/>
        <v>supprimée</v>
      </c>
      <c r="Y74" s="72">
        <v>0</v>
      </c>
      <c r="Z74" s="73" t="str">
        <f t="shared" si="13"/>
        <v>#N/A</v>
      </c>
      <c r="AA74" s="10"/>
      <c r="AC74" s="152"/>
    </row>
    <row r="75" spans="1:29">
      <c r="A75" s="12"/>
      <c r="B75" s="100"/>
      <c r="C75" s="100"/>
      <c r="E75" s="76">
        <f t="shared" si="11"/>
        <v>19</v>
      </c>
      <c r="G75" s="88"/>
      <c r="H75" s="89"/>
      <c r="I75" s="88"/>
      <c r="J75" s="89"/>
      <c r="K75" s="88"/>
      <c r="L75" s="90"/>
      <c r="M75" s="140"/>
      <c r="N75" s="158"/>
      <c r="O75" s="158"/>
      <c r="Q75" s="142" t="e">
        <f t="shared" si="12"/>
        <v>#DIV/0!</v>
      </c>
      <c r="R75" s="143">
        <f t="shared" si="14"/>
        <v>-172.76249999999999</v>
      </c>
      <c r="S75" s="70"/>
      <c r="T75" s="71"/>
      <c r="U75" s="77">
        <f t="shared" si="8"/>
        <v>10.413490399691593</v>
      </c>
      <c r="V75" s="78">
        <f t="shared" si="9"/>
        <v>-169.5865096003084</v>
      </c>
      <c r="X75" s="185" t="str">
        <f t="shared" si="10"/>
        <v>supprimée</v>
      </c>
      <c r="Y75" s="72">
        <v>0</v>
      </c>
      <c r="Z75" s="73" t="str">
        <f t="shared" si="13"/>
        <v>#N/A</v>
      </c>
      <c r="AA75" s="10"/>
      <c r="AC75" s="152"/>
    </row>
    <row r="76" spans="1:29">
      <c r="A76" s="276" t="s">
        <v>131</v>
      </c>
      <c r="B76" s="277"/>
      <c r="C76" s="277"/>
      <c r="E76" s="76">
        <f t="shared" si="11"/>
        <v>20</v>
      </c>
      <c r="G76" s="88"/>
      <c r="H76" s="89"/>
      <c r="I76" s="88"/>
      <c r="J76" s="89"/>
      <c r="K76" s="88"/>
      <c r="L76" s="90"/>
      <c r="M76" s="140"/>
      <c r="N76" s="158"/>
      <c r="O76" s="158"/>
      <c r="Q76" s="142" t="e">
        <f t="shared" si="12"/>
        <v>#DIV/0!</v>
      </c>
      <c r="R76" s="143">
        <f t="shared" si="14"/>
        <v>-172.76249999999999</v>
      </c>
      <c r="S76" s="70"/>
      <c r="T76" s="71"/>
      <c r="U76" s="77">
        <f>DEGREES(ATAN(SIN(RADIANS($R76)) / (SIN(RADIANS($A$12)) * COS(RADIANS($R76)) - COS(RADIANS($A$12)) * TAN(RADIANS($S76)))))</f>
        <v>10.413490399691593</v>
      </c>
      <c r="V76" s="78">
        <f t="shared" si="9"/>
        <v>-169.5865096003084</v>
      </c>
      <c r="X76" s="185" t="str">
        <f t="shared" si="10"/>
        <v>supprimée</v>
      </c>
      <c r="Y76" s="72">
        <v>0</v>
      </c>
      <c r="Z76" s="73" t="str">
        <f t="shared" si="13"/>
        <v>#N/A</v>
      </c>
      <c r="AA76" s="10"/>
      <c r="AC76" s="152"/>
    </row>
    <row r="77" spans="1:29" ht="5.25" customHeight="1">
      <c r="A77" s="276"/>
      <c r="B77" s="277"/>
      <c r="C77" s="277"/>
      <c r="D77" s="10"/>
      <c r="F77" s="10"/>
      <c r="G77" s="10"/>
      <c r="H77" s="10"/>
      <c r="I77" s="10"/>
      <c r="J77" s="10"/>
      <c r="K77" s="101"/>
      <c r="L77" s="102"/>
      <c r="M77" s="102"/>
      <c r="N77" s="102"/>
      <c r="O77" s="103"/>
      <c r="P77" s="10"/>
      <c r="Q77" s="142"/>
      <c r="R77" s="104"/>
      <c r="S77" s="10"/>
      <c r="T77" s="71"/>
      <c r="U77" s="105"/>
      <c r="V77" s="104"/>
      <c r="W77" s="10"/>
      <c r="X77" s="61"/>
      <c r="Y77" s="155"/>
      <c r="Z77" s="297" t="s">
        <v>52</v>
      </c>
      <c r="AA77" s="101"/>
      <c r="AC77" s="152"/>
    </row>
    <row r="78" spans="1:29" ht="23.25" thickBot="1">
      <c r="A78" s="12"/>
      <c r="B78" s="8"/>
      <c r="C78" s="8"/>
      <c r="G78" s="299" t="s">
        <v>53</v>
      </c>
      <c r="H78" s="299"/>
      <c r="I78" s="299"/>
      <c r="J78" s="299"/>
      <c r="K78" s="299"/>
      <c r="L78" s="299"/>
      <c r="M78" s="299"/>
      <c r="N78" s="299"/>
      <c r="O78" s="299"/>
      <c r="Q78" s="300" t="s">
        <v>52</v>
      </c>
      <c r="R78" s="301"/>
      <c r="S78" s="149" t="s">
        <v>54</v>
      </c>
      <c r="U78" s="327" t="s">
        <v>52</v>
      </c>
      <c r="V78" s="328"/>
      <c r="X78" s="299" t="s">
        <v>126</v>
      </c>
      <c r="Y78" s="299"/>
      <c r="Z78" s="298"/>
      <c r="AA78" s="108"/>
      <c r="AC78" s="152"/>
    </row>
    <row r="79" spans="1:29" ht="23.25" thickBot="1">
      <c r="A79" s="109"/>
      <c r="B79" s="110"/>
      <c r="C79" s="110"/>
      <c r="D79" s="59"/>
      <c r="E79" s="111"/>
      <c r="F79" s="59"/>
      <c r="G79" s="59"/>
      <c r="H79" s="59"/>
      <c r="I79" s="59"/>
      <c r="J79" s="59"/>
      <c r="K79" s="59"/>
      <c r="O79" s="59"/>
      <c r="P79" s="59"/>
      <c r="Q79" s="112"/>
      <c r="R79" s="112"/>
      <c r="S79" s="59"/>
      <c r="U79" s="112"/>
      <c r="V79" s="112"/>
      <c r="W79" s="59"/>
      <c r="X79" s="113"/>
      <c r="Y79" s="114"/>
      <c r="Z79" s="115"/>
      <c r="AA79" s="116"/>
      <c r="AB79" s="9" t="s">
        <v>70</v>
      </c>
      <c r="AC79" s="152"/>
    </row>
    <row r="80" spans="1:29" ht="23.25" thickBot="1">
      <c r="A80" s="12"/>
      <c r="B80" s="147"/>
      <c r="C80" s="8"/>
      <c r="D80" s="17"/>
      <c r="F80" s="17"/>
      <c r="G80" s="17"/>
      <c r="H80" s="17"/>
      <c r="I80" s="335" t="s">
        <v>14</v>
      </c>
      <c r="J80" s="336"/>
      <c r="K80" s="336"/>
      <c r="L80" s="336"/>
      <c r="M80" s="337"/>
      <c r="P80" s="17"/>
      <c r="W80" s="61"/>
      <c r="X80" s="338" t="s">
        <v>55</v>
      </c>
      <c r="Y80" s="342"/>
      <c r="Z80" s="156">
        <f>AVERAGE(Z57:Z76)</f>
        <v>-80.645979893539391</v>
      </c>
      <c r="AB80" s="169">
        <f>MAX(Z57:Z76)-MIN(Z57:Z76)</f>
        <v>0.4654577258620094</v>
      </c>
      <c r="AC80" s="152"/>
    </row>
    <row r="81" spans="1:29" ht="23.25" thickBot="1">
      <c r="A81" s="12"/>
      <c r="B81" s="168">
        <f>ABS(Z80)-ABS(Z31)</f>
        <v>0.14265621466041978</v>
      </c>
      <c r="I81" s="189" t="s">
        <v>59</v>
      </c>
      <c r="J81" s="190"/>
      <c r="K81" s="190" t="s">
        <v>18</v>
      </c>
      <c r="L81" s="190"/>
      <c r="M81" s="191" t="s">
        <v>136</v>
      </c>
      <c r="W81" s="61"/>
      <c r="X81" s="118"/>
      <c r="Y81" s="119"/>
      <c r="Z81" s="120"/>
      <c r="AC81" s="152"/>
    </row>
    <row r="82" spans="1:29" ht="23.25" thickBot="1">
      <c r="A82" s="12"/>
      <c r="I82" s="144">
        <f>-80</f>
        <v>-80</v>
      </c>
      <c r="J82" s="145"/>
      <c r="K82" s="146">
        <f>TRUNC((ABS(Z80)+I82)*60)</f>
        <v>38</v>
      </c>
      <c r="L82" s="186"/>
      <c r="M82" s="187">
        <f>(3*Z82/SQRT(S82))*60</f>
        <v>6.903609892469408</v>
      </c>
      <c r="S82" s="332">
        <f>COUNTIF(Y57:Y76,1)+COUNTIF(Y57:Y76,2)+COUNTIF(Y57:Y76,3)+COUNTIF(Y57:Y76,4)</f>
        <v>11</v>
      </c>
      <c r="T82" s="333"/>
      <c r="U82" s="333"/>
      <c r="V82" s="334"/>
      <c r="W82" s="61"/>
      <c r="X82" s="338" t="s">
        <v>17</v>
      </c>
      <c r="Y82" s="339"/>
      <c r="Z82" s="121">
        <f>STDEVP(Z57:Z76)</f>
        <v>0.12720379840170454</v>
      </c>
      <c r="AC82" s="152"/>
    </row>
    <row r="83" spans="1:29" ht="23.25" thickBot="1">
      <c r="A83" s="12"/>
      <c r="W83" s="19"/>
      <c r="X83" s="122"/>
      <c r="Z83" s="51"/>
      <c r="AC83" s="152"/>
    </row>
    <row r="84" spans="1:29" ht="36" customHeight="1" thickBot="1">
      <c r="A84" s="12"/>
      <c r="B84" s="27"/>
      <c r="D84" s="17"/>
      <c r="F84" s="17"/>
      <c r="G84" s="17"/>
      <c r="H84" s="17"/>
      <c r="I84" s="17"/>
      <c r="J84" s="17"/>
      <c r="P84" s="17"/>
      <c r="W84" s="19"/>
      <c r="X84" s="346" t="s">
        <v>56</v>
      </c>
      <c r="Y84" s="347"/>
      <c r="Z84" s="123">
        <f>CONFIDENCE(0.05,Z82,S82)</f>
        <v>7.517125973641374E-2</v>
      </c>
      <c r="AC84" s="152"/>
    </row>
    <row r="85" spans="1:29" ht="23.25" thickBot="1">
      <c r="A85" s="124"/>
      <c r="B85" s="125"/>
      <c r="C85" s="125"/>
      <c r="D85" s="126"/>
      <c r="E85" s="127"/>
      <c r="F85" s="126"/>
      <c r="G85" s="197"/>
      <c r="H85" s="197"/>
      <c r="I85" s="197"/>
      <c r="J85" s="197"/>
      <c r="K85" s="125"/>
      <c r="L85" s="184"/>
      <c r="M85" s="184"/>
      <c r="N85" s="184"/>
      <c r="O85" s="125"/>
      <c r="P85" s="126"/>
      <c r="Q85" s="125"/>
      <c r="R85" s="125"/>
      <c r="S85" s="125"/>
      <c r="T85" s="184"/>
      <c r="U85" s="184"/>
      <c r="V85" s="126"/>
      <c r="W85" s="126"/>
      <c r="X85" s="128"/>
      <c r="Y85" s="129"/>
      <c r="Z85" s="128"/>
      <c r="AC85" s="152"/>
    </row>
    <row r="86" spans="1:29" ht="23.25" thickBot="1">
      <c r="G86" s="329" t="s">
        <v>138</v>
      </c>
      <c r="H86" s="330"/>
      <c r="I86" s="330"/>
      <c r="J86" s="331"/>
      <c r="T86" s="165"/>
      <c r="U86" s="165"/>
      <c r="V86" s="17"/>
      <c r="X86" s="11"/>
      <c r="Y86" s="8"/>
      <c r="Z86" s="10"/>
      <c r="AC86" s="152"/>
    </row>
    <row r="87" spans="1:29" ht="22.5" customHeight="1">
      <c r="A87" s="255" t="s">
        <v>57</v>
      </c>
      <c r="B87" s="256"/>
      <c r="C87" s="257"/>
      <c r="D87" s="61"/>
      <c r="E87" s="61"/>
      <c r="F87" s="61"/>
      <c r="G87" s="261" t="s">
        <v>132</v>
      </c>
      <c r="H87" s="262"/>
      <c r="I87" s="262"/>
      <c r="J87" s="262"/>
      <c r="K87" s="262"/>
      <c r="L87" s="262"/>
      <c r="M87" s="262"/>
      <c r="N87" s="262"/>
      <c r="O87" s="262"/>
      <c r="P87" s="262"/>
      <c r="Q87" s="262"/>
      <c r="R87" s="262"/>
      <c r="S87" s="262"/>
      <c r="T87" s="263"/>
      <c r="U87" s="19"/>
      <c r="V87" s="19"/>
      <c r="W87" s="55"/>
      <c r="Y87" s="61"/>
      <c r="Z87" s="61"/>
      <c r="AA87" s="61"/>
      <c r="AC87" s="152"/>
    </row>
    <row r="88" spans="1:29" ht="23.25" customHeight="1" thickBot="1">
      <c r="A88" s="258" t="s">
        <v>127</v>
      </c>
      <c r="B88" s="259"/>
      <c r="C88" s="260"/>
      <c r="D88" s="19"/>
      <c r="E88" s="130"/>
      <c r="F88" s="19"/>
      <c r="G88" s="270" t="s">
        <v>58</v>
      </c>
      <c r="H88" s="271"/>
      <c r="I88" s="271"/>
      <c r="J88" s="271"/>
      <c r="K88" s="271"/>
      <c r="L88" s="271"/>
      <c r="M88" s="271"/>
      <c r="N88" s="271"/>
      <c r="O88" s="271"/>
      <c r="P88" s="271"/>
      <c r="Q88" s="271"/>
      <c r="R88" s="271"/>
      <c r="S88" s="271"/>
      <c r="T88" s="272"/>
      <c r="U88" s="19"/>
      <c r="V88" s="19"/>
      <c r="W88" s="55"/>
      <c r="Y88" s="61"/>
      <c r="Z88" s="61"/>
      <c r="AA88" s="61"/>
      <c r="AC88" s="152"/>
    </row>
    <row r="89" spans="1:29" ht="34.5" customHeight="1" thickBot="1">
      <c r="B89" s="131"/>
      <c r="C89" s="100"/>
      <c r="D89" s="19"/>
      <c r="E89" s="130"/>
      <c r="F89" s="19"/>
      <c r="G89" s="252" t="s">
        <v>141</v>
      </c>
      <c r="H89" s="253"/>
      <c r="I89" s="253"/>
      <c r="J89" s="253"/>
      <c r="K89" s="253"/>
      <c r="L89" s="253"/>
      <c r="M89" s="253"/>
      <c r="N89" s="253"/>
      <c r="O89" s="253"/>
      <c r="P89" s="253"/>
      <c r="Q89" s="253"/>
      <c r="R89" s="253"/>
      <c r="S89" s="253"/>
      <c r="T89" s="254"/>
      <c r="U89" s="19"/>
      <c r="V89" s="19"/>
      <c r="W89" s="55"/>
      <c r="Y89" s="19"/>
      <c r="AA89" s="19"/>
      <c r="AC89" s="152"/>
    </row>
    <row r="90" spans="1:29" ht="34.5" customHeight="1" thickBot="1">
      <c r="A90" s="264" t="s">
        <v>128</v>
      </c>
      <c r="B90" s="265"/>
      <c r="C90" s="266"/>
      <c r="D90" s="19"/>
      <c r="E90" s="130"/>
      <c r="F90" s="19"/>
      <c r="G90" s="252" t="s">
        <v>142</v>
      </c>
      <c r="H90" s="253"/>
      <c r="I90" s="253"/>
      <c r="J90" s="253"/>
      <c r="K90" s="253"/>
      <c r="L90" s="253"/>
      <c r="M90" s="253"/>
      <c r="N90" s="253"/>
      <c r="O90" s="253"/>
      <c r="P90" s="253"/>
      <c r="Q90" s="253"/>
      <c r="R90" s="253"/>
      <c r="S90" s="253"/>
      <c r="T90" s="254"/>
      <c r="U90" s="19"/>
      <c r="V90" s="19"/>
      <c r="W90" s="55"/>
      <c r="Y90" s="19"/>
      <c r="AA90" s="19"/>
      <c r="AC90" s="152"/>
    </row>
    <row r="91" spans="1:29" ht="23.25" customHeight="1" thickBot="1">
      <c r="A91" s="267"/>
      <c r="B91" s="268"/>
      <c r="C91" s="269"/>
      <c r="G91" s="273" t="s">
        <v>143</v>
      </c>
      <c r="H91" s="274"/>
      <c r="I91" s="274"/>
      <c r="J91" s="274"/>
      <c r="K91" s="274"/>
      <c r="L91" s="274"/>
      <c r="M91" s="274"/>
      <c r="N91" s="274"/>
      <c r="O91" s="274"/>
      <c r="P91" s="274"/>
      <c r="Q91" s="274"/>
      <c r="R91" s="274"/>
      <c r="S91" s="274"/>
      <c r="T91" s="275"/>
      <c r="AC91" s="152"/>
    </row>
    <row r="92" spans="1:29" ht="20.25" customHeight="1" thickBot="1">
      <c r="B92" s="133"/>
      <c r="C92" s="134"/>
      <c r="G92" s="243" t="s">
        <v>60</v>
      </c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5"/>
      <c r="AC92" s="152"/>
    </row>
    <row r="93" spans="1:29" ht="22.5" customHeight="1">
      <c r="G93" s="246" t="s">
        <v>144</v>
      </c>
      <c r="H93" s="247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8"/>
      <c r="AC93" s="152"/>
    </row>
    <row r="94" spans="1:29" ht="23.25" thickBot="1">
      <c r="G94" s="243" t="s">
        <v>129</v>
      </c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5"/>
    </row>
    <row r="95" spans="1:29" ht="8.25" customHeight="1" thickBot="1"/>
    <row r="96" spans="1:29" ht="23.25" thickBot="1">
      <c r="G96" s="249" t="s">
        <v>158</v>
      </c>
      <c r="H96" s="250"/>
      <c r="I96" s="250"/>
      <c r="J96" s="250"/>
      <c r="K96" s="250"/>
      <c r="L96" s="250"/>
      <c r="M96" s="250"/>
      <c r="N96" s="250"/>
      <c r="O96" s="250"/>
      <c r="P96" s="250"/>
      <c r="Q96" s="250"/>
      <c r="R96" s="250"/>
      <c r="S96" s="250"/>
      <c r="T96" s="251"/>
    </row>
  </sheetData>
  <mergeCells count="84">
    <mergeCell ref="G96:T96"/>
    <mergeCell ref="Z28:Z29"/>
    <mergeCell ref="G29:O29"/>
    <mergeCell ref="Q29:R29"/>
    <mergeCell ref="U29:V29"/>
    <mergeCell ref="X31:Y31"/>
    <mergeCell ref="S33:V33"/>
    <mergeCell ref="X35:Y35"/>
    <mergeCell ref="G45:T45"/>
    <mergeCell ref="G46:T46"/>
    <mergeCell ref="X82:Y82"/>
    <mergeCell ref="X84:Y84"/>
    <mergeCell ref="X80:Y80"/>
    <mergeCell ref="X78:Y78"/>
    <mergeCell ref="Q2:V2"/>
    <mergeCell ref="A27:C29"/>
    <mergeCell ref="I31:M31"/>
    <mergeCell ref="M4:M5"/>
    <mergeCell ref="N4:N5"/>
    <mergeCell ref="O4:O5"/>
    <mergeCell ref="U4:V4"/>
    <mergeCell ref="A38:C38"/>
    <mergeCell ref="G42:T42"/>
    <mergeCell ref="A1:Z1"/>
    <mergeCell ref="B2:E2"/>
    <mergeCell ref="B4:B6"/>
    <mergeCell ref="C4:C6"/>
    <mergeCell ref="E4:E6"/>
    <mergeCell ref="U5:U6"/>
    <mergeCell ref="X2:Y4"/>
    <mergeCell ref="X5:Y6"/>
    <mergeCell ref="X33:Y33"/>
    <mergeCell ref="G37:J37"/>
    <mergeCell ref="G4:K4"/>
    <mergeCell ref="B11:C11"/>
    <mergeCell ref="I35:N35"/>
    <mergeCell ref="G2:O2"/>
    <mergeCell ref="A87:C87"/>
    <mergeCell ref="A88:C88"/>
    <mergeCell ref="G93:T93"/>
    <mergeCell ref="G94:T94"/>
    <mergeCell ref="U78:V78"/>
    <mergeCell ref="G89:T89"/>
    <mergeCell ref="A90:C91"/>
    <mergeCell ref="G90:T90"/>
    <mergeCell ref="G91:T91"/>
    <mergeCell ref="G92:T92"/>
    <mergeCell ref="G86:J86"/>
    <mergeCell ref="G87:T87"/>
    <mergeCell ref="G88:T88"/>
    <mergeCell ref="S82:V82"/>
    <mergeCell ref="I80:M80"/>
    <mergeCell ref="AK6:AK7"/>
    <mergeCell ref="B60:C60"/>
    <mergeCell ref="Z77:Z78"/>
    <mergeCell ref="G78:O78"/>
    <mergeCell ref="Q78:R78"/>
    <mergeCell ref="M53:M54"/>
    <mergeCell ref="N53:N54"/>
    <mergeCell ref="O53:O54"/>
    <mergeCell ref="U53:V53"/>
    <mergeCell ref="U54:U55"/>
    <mergeCell ref="X54:Y55"/>
    <mergeCell ref="A49:Z49"/>
    <mergeCell ref="X29:Y29"/>
    <mergeCell ref="C53:C55"/>
    <mergeCell ref="E53:E55"/>
    <mergeCell ref="G53:K53"/>
    <mergeCell ref="A76:C77"/>
    <mergeCell ref="G38:T38"/>
    <mergeCell ref="G39:T39"/>
    <mergeCell ref="G43:T43"/>
    <mergeCell ref="G47:T47"/>
    <mergeCell ref="G40:T40"/>
    <mergeCell ref="G41:T41"/>
    <mergeCell ref="A50:Z50"/>
    <mergeCell ref="B51:E51"/>
    <mergeCell ref="G51:O51"/>
    <mergeCell ref="Q51:V51"/>
    <mergeCell ref="X51:Y53"/>
    <mergeCell ref="B53:B55"/>
    <mergeCell ref="G44:T44"/>
    <mergeCell ref="A39:C39"/>
    <mergeCell ref="A41:C42"/>
  </mergeCells>
  <phoneticPr fontId="10" type="noConversion"/>
  <hyperlinks>
    <hyperlink ref="BL8" r:id="rId1" xr:uid="{00000000-0004-0000-0200-000000000000}"/>
    <hyperlink ref="BL9" r:id="rId2" xr:uid="{00000000-0004-0000-0200-000001000000}"/>
    <hyperlink ref="BK6" r:id="rId3" xr:uid="{00000000-0004-0000-0200-000002000000}"/>
  </hyperlinks>
  <pageMargins left="0.7" right="0.7" top="0.75" bottom="0.75" header="0.3" footer="0.3"/>
  <pageSetup paperSize="9" orientation="portrait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9"/>
  <sheetViews>
    <sheetView topLeftCell="A11" workbookViewId="0">
      <selection activeCell="T15" sqref="T15"/>
    </sheetView>
  </sheetViews>
  <sheetFormatPr baseColWidth="10" defaultRowHeight="12.75"/>
  <cols>
    <col min="13" max="13" width="4.1640625" customWidth="1"/>
    <col min="14" max="14" width="25" customWidth="1"/>
    <col min="18" max="18" width="24.6640625" customWidth="1"/>
  </cols>
  <sheetData>
    <row r="1" spans="1:18" ht="19.5" customHeight="1" thickBot="1">
      <c r="A1" s="170" t="s">
        <v>71</v>
      </c>
      <c r="B1" s="171" t="s">
        <v>72</v>
      </c>
      <c r="C1" s="171" t="s">
        <v>73</v>
      </c>
      <c r="D1" s="171" t="s">
        <v>74</v>
      </c>
      <c r="E1" s="171" t="s">
        <v>75</v>
      </c>
      <c r="F1" s="171" t="s">
        <v>76</v>
      </c>
      <c r="G1" s="171" t="s">
        <v>77</v>
      </c>
      <c r="H1" s="171" t="s">
        <v>78</v>
      </c>
      <c r="I1" s="171" t="s">
        <v>79</v>
      </c>
      <c r="J1" s="171" t="s">
        <v>80</v>
      </c>
      <c r="K1" s="171" t="s">
        <v>81</v>
      </c>
      <c r="L1" s="171" t="s">
        <v>82</v>
      </c>
      <c r="N1" s="348" t="s">
        <v>83</v>
      </c>
      <c r="O1" s="349"/>
      <c r="P1" s="349"/>
      <c r="Q1" s="349"/>
      <c r="R1" s="349"/>
    </row>
    <row r="2" spans="1:18" ht="15.75" thickBot="1">
      <c r="A2" s="172" t="s">
        <v>84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N2" s="350" t="s">
        <v>85</v>
      </c>
      <c r="O2" s="350" t="s">
        <v>86</v>
      </c>
      <c r="P2" s="350" t="s">
        <v>87</v>
      </c>
      <c r="Q2" s="350" t="s">
        <v>88</v>
      </c>
      <c r="R2" s="173" t="s">
        <v>89</v>
      </c>
    </row>
    <row r="3" spans="1:18" ht="15.75" thickBot="1">
      <c r="A3" s="174">
        <v>1</v>
      </c>
      <c r="B3" s="175">
        <v>1</v>
      </c>
      <c r="C3" s="175">
        <v>1.3759999999999999</v>
      </c>
      <c r="D3" s="175">
        <v>1.9630000000000001</v>
      </c>
      <c r="E3" s="175">
        <v>3.0779999999999998</v>
      </c>
      <c r="F3" s="176">
        <v>6.3140000000000001</v>
      </c>
      <c r="G3" s="175">
        <v>12.71</v>
      </c>
      <c r="H3" s="175">
        <v>31.82</v>
      </c>
      <c r="I3" s="175">
        <v>63.66</v>
      </c>
      <c r="J3" s="175">
        <v>127.3</v>
      </c>
      <c r="K3" s="175">
        <v>318.3</v>
      </c>
      <c r="L3" s="175">
        <v>636.6</v>
      </c>
      <c r="N3" s="351"/>
      <c r="O3" s="351"/>
      <c r="P3" s="351"/>
      <c r="Q3" s="351"/>
      <c r="R3" s="177" t="s">
        <v>90</v>
      </c>
    </row>
    <row r="4" spans="1:18" ht="15.75" thickBot="1">
      <c r="A4" s="174">
        <v>2</v>
      </c>
      <c r="B4" s="175">
        <v>0.81599999999999995</v>
      </c>
      <c r="C4" s="175">
        <v>1.0609999999999999</v>
      </c>
      <c r="D4" s="175">
        <v>1.3859999999999999</v>
      </c>
      <c r="E4" s="175">
        <v>1.8859999999999999</v>
      </c>
      <c r="F4" s="176">
        <v>2.92</v>
      </c>
      <c r="G4" s="175">
        <v>4.3029999999999999</v>
      </c>
      <c r="H4" s="175">
        <v>6.9649999999999999</v>
      </c>
      <c r="I4" s="175">
        <v>9.9250000000000007</v>
      </c>
      <c r="J4" s="175">
        <v>14.09</v>
      </c>
      <c r="K4" s="175">
        <v>22.33</v>
      </c>
      <c r="L4" s="175">
        <v>31.6</v>
      </c>
      <c r="N4" s="178" t="s">
        <v>91</v>
      </c>
      <c r="O4" s="178" t="s">
        <v>92</v>
      </c>
      <c r="P4" s="178" t="s">
        <v>93</v>
      </c>
      <c r="Q4" s="178" t="s">
        <v>94</v>
      </c>
      <c r="R4" s="178" t="s">
        <v>95</v>
      </c>
    </row>
    <row r="5" spans="1:18" ht="15.75" thickBot="1">
      <c r="A5" s="174">
        <v>3</v>
      </c>
      <c r="B5" s="175">
        <v>0.76500000000000001</v>
      </c>
      <c r="C5" s="175">
        <v>0.97799999999999998</v>
      </c>
      <c r="D5" s="175">
        <v>1.25</v>
      </c>
      <c r="E5" s="175">
        <v>1.6379999999999999</v>
      </c>
      <c r="F5" s="176">
        <v>2.3530000000000002</v>
      </c>
      <c r="G5" s="175">
        <v>3.1819999999999999</v>
      </c>
      <c r="H5" s="175">
        <v>4.5410000000000004</v>
      </c>
      <c r="I5" s="175">
        <v>5.8410000000000002</v>
      </c>
      <c r="J5" s="175">
        <v>7.4530000000000003</v>
      </c>
      <c r="K5" s="175">
        <v>10.210000000000001</v>
      </c>
      <c r="L5" s="175">
        <v>12.92</v>
      </c>
      <c r="N5" s="178" t="s">
        <v>96</v>
      </c>
      <c r="O5" s="178"/>
      <c r="P5" s="178"/>
      <c r="Q5" s="178"/>
      <c r="R5" s="178" t="s">
        <v>97</v>
      </c>
    </row>
    <row r="6" spans="1:18" ht="15.75" thickBot="1">
      <c r="A6" s="174">
        <v>4</v>
      </c>
      <c r="B6" s="175">
        <v>0.74099999999999999</v>
      </c>
      <c r="C6" s="175">
        <v>0.94099999999999995</v>
      </c>
      <c r="D6" s="175">
        <v>1.19</v>
      </c>
      <c r="E6" s="175">
        <v>1.5329999999999999</v>
      </c>
      <c r="F6" s="176">
        <v>2.1320000000000001</v>
      </c>
      <c r="G6" s="175">
        <v>2.7759999999999998</v>
      </c>
      <c r="H6" s="175">
        <v>3.7469999999999999</v>
      </c>
      <c r="I6" s="175">
        <v>4.6040000000000001</v>
      </c>
      <c r="J6" s="175">
        <v>5.5979999999999999</v>
      </c>
      <c r="K6" s="175">
        <v>7.173</v>
      </c>
      <c r="L6" s="175">
        <v>8.61</v>
      </c>
      <c r="N6" s="178" t="s">
        <v>98</v>
      </c>
      <c r="O6" s="178" t="s">
        <v>99</v>
      </c>
      <c r="P6" s="178" t="s">
        <v>100</v>
      </c>
      <c r="Q6" s="178" t="s">
        <v>101</v>
      </c>
      <c r="R6" s="178" t="s">
        <v>102</v>
      </c>
    </row>
    <row r="7" spans="1:18" ht="15.75" thickBot="1">
      <c r="A7" s="174">
        <v>5</v>
      </c>
      <c r="B7" s="175">
        <v>0.72699999999999998</v>
      </c>
      <c r="C7" s="175">
        <v>0.92</v>
      </c>
      <c r="D7" s="175">
        <v>1.1559999999999999</v>
      </c>
      <c r="E7" s="175">
        <v>1.476</v>
      </c>
      <c r="F7" s="176">
        <v>2.0150000000000001</v>
      </c>
      <c r="G7" s="175">
        <v>2.5710000000000002</v>
      </c>
      <c r="H7" s="175">
        <v>3.3650000000000002</v>
      </c>
      <c r="I7" s="175">
        <v>4.032</v>
      </c>
      <c r="J7" s="175">
        <v>4.7729999999999997</v>
      </c>
      <c r="K7" s="175">
        <v>5.8929999999999998</v>
      </c>
      <c r="L7" s="175">
        <v>6.8689999999999998</v>
      </c>
      <c r="N7" s="178" t="s">
        <v>103</v>
      </c>
      <c r="O7" s="178"/>
      <c r="P7" s="178"/>
      <c r="Q7" s="178"/>
      <c r="R7" s="178" t="s">
        <v>104</v>
      </c>
    </row>
    <row r="8" spans="1:18" ht="15.75" thickBot="1">
      <c r="A8" s="174">
        <v>6</v>
      </c>
      <c r="B8" s="175">
        <v>0.71799999999999997</v>
      </c>
      <c r="C8" s="175">
        <v>0.90600000000000003</v>
      </c>
      <c r="D8" s="175">
        <v>1.1339999999999999</v>
      </c>
      <c r="E8" s="175">
        <v>1.44</v>
      </c>
      <c r="F8" s="176">
        <v>1.9430000000000001</v>
      </c>
      <c r="G8" s="175">
        <v>2.4470000000000001</v>
      </c>
      <c r="H8" s="175">
        <v>3.1429999999999998</v>
      </c>
      <c r="I8" s="175">
        <v>3.7069999999999999</v>
      </c>
      <c r="J8" s="175">
        <v>4.3170000000000002</v>
      </c>
      <c r="K8" s="175">
        <v>5.2080000000000002</v>
      </c>
      <c r="L8" s="175">
        <v>5.9589999999999996</v>
      </c>
      <c r="N8" s="178" t="s">
        <v>75</v>
      </c>
      <c r="O8" s="178" t="s">
        <v>105</v>
      </c>
      <c r="P8" s="178" t="s">
        <v>106</v>
      </c>
      <c r="Q8" s="178" t="s">
        <v>107</v>
      </c>
      <c r="R8" s="178" t="s">
        <v>108</v>
      </c>
    </row>
    <row r="9" spans="1:18" ht="16.5" thickBot="1">
      <c r="A9" s="174">
        <v>7</v>
      </c>
      <c r="B9" s="175">
        <v>0.71099999999999997</v>
      </c>
      <c r="C9" s="175">
        <v>0.89600000000000002</v>
      </c>
      <c r="D9" s="175">
        <v>1.119</v>
      </c>
      <c r="E9" s="175">
        <v>1.415</v>
      </c>
      <c r="F9" s="176">
        <v>1.895</v>
      </c>
      <c r="G9" s="175">
        <v>2.3650000000000002</v>
      </c>
      <c r="H9" s="175">
        <v>2.9980000000000002</v>
      </c>
      <c r="I9" s="175">
        <v>3.4990000000000001</v>
      </c>
      <c r="J9" s="175">
        <v>4.0289999999999999</v>
      </c>
      <c r="K9" s="175">
        <v>4.7850000000000001</v>
      </c>
      <c r="L9" s="175">
        <v>5.4080000000000004</v>
      </c>
      <c r="N9" s="178" t="s">
        <v>76</v>
      </c>
      <c r="O9" s="208" t="s">
        <v>109</v>
      </c>
      <c r="P9" s="178" t="s">
        <v>110</v>
      </c>
      <c r="Q9" s="208" t="s">
        <v>111</v>
      </c>
      <c r="R9" s="178" t="s">
        <v>112</v>
      </c>
    </row>
    <row r="10" spans="1:18" ht="15.75" thickBot="1">
      <c r="A10" s="174">
        <v>8</v>
      </c>
      <c r="B10" s="175">
        <v>0.70599999999999996</v>
      </c>
      <c r="C10" s="175">
        <v>0.88900000000000001</v>
      </c>
      <c r="D10" s="175">
        <v>1.1080000000000001</v>
      </c>
      <c r="E10" s="175">
        <v>1.397</v>
      </c>
      <c r="F10" s="176">
        <v>1.86</v>
      </c>
      <c r="G10" s="175">
        <v>2.306</v>
      </c>
      <c r="H10" s="175">
        <v>2.8959999999999999</v>
      </c>
      <c r="I10" s="175">
        <v>3.355</v>
      </c>
      <c r="J10" s="175">
        <v>3.8330000000000002</v>
      </c>
      <c r="K10" s="175">
        <v>4.5010000000000003</v>
      </c>
      <c r="L10" s="175">
        <v>5.0410000000000004</v>
      </c>
      <c r="N10" s="178" t="s">
        <v>78</v>
      </c>
      <c r="O10" s="178" t="s">
        <v>113</v>
      </c>
      <c r="P10" s="178" t="s">
        <v>114</v>
      </c>
      <c r="Q10" s="178" t="s">
        <v>115</v>
      </c>
      <c r="R10" s="178" t="s">
        <v>116</v>
      </c>
    </row>
    <row r="11" spans="1:18" ht="15.75" thickBot="1">
      <c r="A11" s="174">
        <v>9</v>
      </c>
      <c r="B11" s="175">
        <v>0.70299999999999996</v>
      </c>
      <c r="C11" s="175">
        <v>0.88300000000000001</v>
      </c>
      <c r="D11" s="175">
        <v>1.1000000000000001</v>
      </c>
      <c r="E11" s="175">
        <v>1.383</v>
      </c>
      <c r="F11" s="176">
        <v>1.833</v>
      </c>
      <c r="G11" s="175">
        <v>2.262</v>
      </c>
      <c r="H11" s="175">
        <v>2.8210000000000002</v>
      </c>
      <c r="I11" s="175">
        <v>3.25</v>
      </c>
      <c r="J11" s="175">
        <v>3.69</v>
      </c>
      <c r="K11" s="175">
        <v>4.2969999999999997</v>
      </c>
      <c r="L11" s="175">
        <v>4.7809999999999997</v>
      </c>
      <c r="N11" s="178" t="s">
        <v>117</v>
      </c>
      <c r="O11" s="178"/>
      <c r="P11" s="178"/>
      <c r="Q11" s="178"/>
      <c r="R11" s="178" t="s">
        <v>118</v>
      </c>
    </row>
    <row r="12" spans="1:18" ht="15.75" thickBot="1">
      <c r="A12" s="174">
        <v>10</v>
      </c>
      <c r="B12" s="175">
        <v>0.7</v>
      </c>
      <c r="C12" s="175">
        <v>0.879</v>
      </c>
      <c r="D12" s="175">
        <v>1.093</v>
      </c>
      <c r="E12" s="175">
        <v>1.3720000000000001</v>
      </c>
      <c r="F12" s="176">
        <v>1.8120000000000001</v>
      </c>
      <c r="G12" s="175">
        <v>2.2280000000000002</v>
      </c>
      <c r="H12" s="175">
        <v>2.7639999999999998</v>
      </c>
      <c r="I12" s="175">
        <v>3.169</v>
      </c>
      <c r="J12" s="175">
        <v>3.581</v>
      </c>
      <c r="K12" s="175">
        <v>4.1440000000000001</v>
      </c>
      <c r="L12" s="175">
        <v>4.5869999999999997</v>
      </c>
      <c r="N12" s="178" t="s">
        <v>81</v>
      </c>
      <c r="O12" s="178" t="s">
        <v>119</v>
      </c>
      <c r="P12" s="178" t="s">
        <v>120</v>
      </c>
      <c r="Q12" s="178" t="s">
        <v>121</v>
      </c>
      <c r="R12" s="178" t="s">
        <v>122</v>
      </c>
    </row>
    <row r="13" spans="1:18" ht="15.75" thickBot="1">
      <c r="A13" s="174">
        <v>11</v>
      </c>
      <c r="B13" s="175">
        <v>0.69699999999999995</v>
      </c>
      <c r="C13" s="175">
        <v>0.876</v>
      </c>
      <c r="D13" s="175">
        <v>1.0880000000000001</v>
      </c>
      <c r="E13" s="175">
        <v>1.363</v>
      </c>
      <c r="F13" s="176">
        <v>1.796</v>
      </c>
      <c r="G13" s="175">
        <v>2.2010000000000001</v>
      </c>
      <c r="H13" s="175">
        <v>2.718</v>
      </c>
      <c r="I13" s="175">
        <v>3.1059999999999999</v>
      </c>
      <c r="J13" s="175">
        <v>3.4969999999999999</v>
      </c>
      <c r="K13" s="175">
        <v>4.0250000000000004</v>
      </c>
      <c r="L13" s="175">
        <v>4.4370000000000003</v>
      </c>
      <c r="N13" s="178" t="s">
        <v>123</v>
      </c>
      <c r="O13" s="178"/>
      <c r="P13" s="178"/>
      <c r="Q13" s="178"/>
      <c r="R13" s="178" t="s">
        <v>124</v>
      </c>
    </row>
    <row r="14" spans="1:18" ht="15.75" thickBot="1">
      <c r="A14" s="174">
        <v>12</v>
      </c>
      <c r="B14" s="175">
        <v>0.69499999999999995</v>
      </c>
      <c r="C14" s="175">
        <v>0.873</v>
      </c>
      <c r="D14" s="175">
        <v>1.083</v>
      </c>
      <c r="E14" s="175">
        <v>1.3560000000000001</v>
      </c>
      <c r="F14" s="176">
        <v>1.782</v>
      </c>
      <c r="G14" s="175">
        <v>2.1789999999999998</v>
      </c>
      <c r="H14" s="175">
        <v>2.681</v>
      </c>
      <c r="I14" s="175">
        <v>3.0550000000000002</v>
      </c>
      <c r="J14" s="175">
        <v>3.4279999999999999</v>
      </c>
      <c r="K14" s="175">
        <v>3.93</v>
      </c>
      <c r="L14" s="175">
        <v>4.3179999999999996</v>
      </c>
    </row>
    <row r="15" spans="1:18" ht="15.75" thickBot="1">
      <c r="A15" s="174">
        <v>13</v>
      </c>
      <c r="B15" s="175">
        <v>0.69399999999999995</v>
      </c>
      <c r="C15" s="175">
        <v>0.87</v>
      </c>
      <c r="D15" s="175">
        <v>1.079</v>
      </c>
      <c r="E15" s="175">
        <v>1.35</v>
      </c>
      <c r="F15" s="176">
        <v>1.7709999999999999</v>
      </c>
      <c r="G15" s="175">
        <v>2.16</v>
      </c>
      <c r="H15" s="175">
        <v>2.65</v>
      </c>
      <c r="I15" s="175">
        <v>3.012</v>
      </c>
      <c r="J15" s="175">
        <v>3.3719999999999999</v>
      </c>
      <c r="K15" s="175">
        <v>3.8519999999999999</v>
      </c>
      <c r="L15" s="175">
        <v>4.2210000000000001</v>
      </c>
    </row>
    <row r="16" spans="1:18" ht="15.75" thickBot="1">
      <c r="A16" s="174">
        <v>14</v>
      </c>
      <c r="B16" s="175">
        <v>0.69199999999999995</v>
      </c>
      <c r="C16" s="175">
        <v>0.86799999999999999</v>
      </c>
      <c r="D16" s="175">
        <v>1.0760000000000001</v>
      </c>
      <c r="E16" s="175">
        <v>1.345</v>
      </c>
      <c r="F16" s="176">
        <v>1.7609999999999999</v>
      </c>
      <c r="G16" s="175">
        <v>2.145</v>
      </c>
      <c r="H16" s="175">
        <v>2.6240000000000001</v>
      </c>
      <c r="I16" s="175">
        <v>2.9769999999999999</v>
      </c>
      <c r="J16" s="175">
        <v>3.3260000000000001</v>
      </c>
      <c r="K16" s="175">
        <v>3.7869999999999999</v>
      </c>
      <c r="L16" s="175">
        <v>4.1399999999999997</v>
      </c>
    </row>
    <row r="17" spans="1:12" ht="15.75" thickBot="1">
      <c r="A17" s="174">
        <v>15</v>
      </c>
      <c r="B17" s="175">
        <v>0.69099999999999995</v>
      </c>
      <c r="C17" s="175">
        <v>0.86599999999999999</v>
      </c>
      <c r="D17" s="175">
        <v>1.0740000000000001</v>
      </c>
      <c r="E17" s="175">
        <v>1.341</v>
      </c>
      <c r="F17" s="176">
        <v>1.7529999999999999</v>
      </c>
      <c r="G17" s="175">
        <v>2.1309999999999998</v>
      </c>
      <c r="H17" s="175">
        <v>2.6019999999999999</v>
      </c>
      <c r="I17" s="175">
        <v>2.9470000000000001</v>
      </c>
      <c r="J17" s="175">
        <v>3.286</v>
      </c>
      <c r="K17" s="175">
        <v>3.7330000000000001</v>
      </c>
      <c r="L17" s="175">
        <v>4.0730000000000004</v>
      </c>
    </row>
    <row r="18" spans="1:12" ht="15.75" thickBot="1">
      <c r="A18" s="174">
        <v>16</v>
      </c>
      <c r="B18" s="175">
        <v>0.69</v>
      </c>
      <c r="C18" s="175">
        <v>0.86499999999999999</v>
      </c>
      <c r="D18" s="175">
        <v>1.071</v>
      </c>
      <c r="E18" s="175">
        <v>1.337</v>
      </c>
      <c r="F18" s="176">
        <v>1.746</v>
      </c>
      <c r="G18" s="175">
        <v>2.12</v>
      </c>
      <c r="H18" s="175">
        <v>2.5830000000000002</v>
      </c>
      <c r="I18" s="175">
        <v>2.9209999999999998</v>
      </c>
      <c r="J18" s="175">
        <v>3.2519999999999998</v>
      </c>
      <c r="K18" s="175">
        <v>3.6859999999999999</v>
      </c>
      <c r="L18" s="175">
        <v>4.0149999999999997</v>
      </c>
    </row>
    <row r="19" spans="1:12" ht="15.75" thickBot="1">
      <c r="A19" s="174">
        <v>17</v>
      </c>
      <c r="B19" s="175">
        <v>0.68899999999999995</v>
      </c>
      <c r="C19" s="175">
        <v>0.86299999999999999</v>
      </c>
      <c r="D19" s="175">
        <v>1.069</v>
      </c>
      <c r="E19" s="175">
        <v>1.333</v>
      </c>
      <c r="F19" s="176">
        <v>1.74</v>
      </c>
      <c r="G19" s="175">
        <v>2.11</v>
      </c>
      <c r="H19" s="175">
        <v>2.5670000000000002</v>
      </c>
      <c r="I19" s="175">
        <v>2.8980000000000001</v>
      </c>
      <c r="J19" s="175">
        <v>3.222</v>
      </c>
      <c r="K19" s="175">
        <v>3.6459999999999999</v>
      </c>
      <c r="L19" s="175">
        <v>3.9649999999999999</v>
      </c>
    </row>
    <row r="20" spans="1:12" ht="15.75" thickBot="1">
      <c r="A20" s="174">
        <v>18</v>
      </c>
      <c r="B20" s="175">
        <v>0.68799999999999994</v>
      </c>
      <c r="C20" s="175">
        <v>0.86199999999999999</v>
      </c>
      <c r="D20" s="175">
        <v>1.0669999999999999</v>
      </c>
      <c r="E20" s="175">
        <v>1.33</v>
      </c>
      <c r="F20" s="176">
        <v>1.734</v>
      </c>
      <c r="G20" s="175">
        <v>2.101</v>
      </c>
      <c r="H20" s="175">
        <v>2.552</v>
      </c>
      <c r="I20" s="175">
        <v>2.8780000000000001</v>
      </c>
      <c r="J20" s="175">
        <v>3.1970000000000001</v>
      </c>
      <c r="K20" s="175">
        <v>3.61</v>
      </c>
      <c r="L20" s="175">
        <v>3.9220000000000002</v>
      </c>
    </row>
    <row r="21" spans="1:12" ht="15.75" thickBot="1">
      <c r="A21" s="174">
        <v>19</v>
      </c>
      <c r="B21" s="175">
        <v>0.68799999999999994</v>
      </c>
      <c r="C21" s="175">
        <v>0.86099999999999999</v>
      </c>
      <c r="D21" s="175">
        <v>1.0660000000000001</v>
      </c>
      <c r="E21" s="175">
        <v>1.3280000000000001</v>
      </c>
      <c r="F21" s="176">
        <v>1.7290000000000001</v>
      </c>
      <c r="G21" s="175">
        <v>2.093</v>
      </c>
      <c r="H21" s="175">
        <v>2.5390000000000001</v>
      </c>
      <c r="I21" s="175">
        <v>2.8610000000000002</v>
      </c>
      <c r="J21" s="175">
        <v>3.1739999999999999</v>
      </c>
      <c r="K21" s="175">
        <v>3.5790000000000002</v>
      </c>
      <c r="L21" s="175">
        <v>3.883</v>
      </c>
    </row>
    <row r="22" spans="1:12" ht="15.75" thickBot="1">
      <c r="A22" s="174">
        <v>20</v>
      </c>
      <c r="B22" s="175">
        <v>0.68700000000000006</v>
      </c>
      <c r="C22" s="175">
        <v>0.86</v>
      </c>
      <c r="D22" s="175">
        <v>1.0640000000000001</v>
      </c>
      <c r="E22" s="175">
        <v>1.325</v>
      </c>
      <c r="F22" s="176">
        <v>1.7250000000000001</v>
      </c>
      <c r="G22" s="175">
        <v>2.0859999999999999</v>
      </c>
      <c r="H22" s="175">
        <v>2.528</v>
      </c>
      <c r="I22" s="175">
        <v>2.8450000000000002</v>
      </c>
      <c r="J22" s="175">
        <v>3.153</v>
      </c>
      <c r="K22" s="175">
        <v>3.552</v>
      </c>
      <c r="L22" s="175">
        <v>3.85</v>
      </c>
    </row>
    <row r="23" spans="1:12" ht="15.75" thickBot="1">
      <c r="A23" s="171">
        <v>21</v>
      </c>
      <c r="B23" s="175">
        <v>0.68600000000000005</v>
      </c>
      <c r="C23" s="175">
        <v>0.85899999999999999</v>
      </c>
      <c r="D23" s="175">
        <v>1.0629999999999999</v>
      </c>
      <c r="E23" s="175">
        <v>1.323</v>
      </c>
      <c r="F23" s="175">
        <v>1.7210000000000001</v>
      </c>
      <c r="G23" s="175">
        <v>2.08</v>
      </c>
      <c r="H23" s="175">
        <v>2.5179999999999998</v>
      </c>
      <c r="I23" s="175">
        <v>2.831</v>
      </c>
      <c r="J23" s="175">
        <v>3.1349999999999998</v>
      </c>
      <c r="K23" s="175">
        <v>3.5270000000000001</v>
      </c>
      <c r="L23" s="175">
        <v>3.819</v>
      </c>
    </row>
    <row r="24" spans="1:12" ht="15.75" thickBot="1">
      <c r="A24" s="171">
        <v>22</v>
      </c>
      <c r="B24" s="175">
        <v>0.68600000000000005</v>
      </c>
      <c r="C24" s="175">
        <v>0.85799999999999998</v>
      </c>
      <c r="D24" s="175">
        <v>1.0609999999999999</v>
      </c>
      <c r="E24" s="175">
        <v>1.321</v>
      </c>
      <c r="F24" s="175">
        <v>1.7170000000000001</v>
      </c>
      <c r="G24" s="175">
        <v>2.0739999999999998</v>
      </c>
      <c r="H24" s="175">
        <v>2.508</v>
      </c>
      <c r="I24" s="175">
        <v>2.819</v>
      </c>
      <c r="J24" s="175">
        <v>3.1190000000000002</v>
      </c>
      <c r="K24" s="175">
        <v>3.5049999999999999</v>
      </c>
      <c r="L24" s="175">
        <v>3.7919999999999998</v>
      </c>
    </row>
    <row r="25" spans="1:12" ht="15.75" thickBot="1">
      <c r="A25" s="171">
        <v>23</v>
      </c>
      <c r="B25" s="175">
        <v>0.68500000000000005</v>
      </c>
      <c r="C25" s="175">
        <v>0.85799999999999998</v>
      </c>
      <c r="D25" s="175">
        <v>1.06</v>
      </c>
      <c r="E25" s="175">
        <v>1.319</v>
      </c>
      <c r="F25" s="175">
        <v>1.714</v>
      </c>
      <c r="G25" s="175">
        <v>2.069</v>
      </c>
      <c r="H25" s="175">
        <v>2.5</v>
      </c>
      <c r="I25" s="175">
        <v>2.8069999999999999</v>
      </c>
      <c r="J25" s="175">
        <v>3.1040000000000001</v>
      </c>
      <c r="K25" s="175">
        <v>3.4849999999999999</v>
      </c>
      <c r="L25" s="175">
        <v>3.7669999999999999</v>
      </c>
    </row>
    <row r="26" spans="1:12" ht="15.75" thickBot="1">
      <c r="A26" s="171">
        <v>24</v>
      </c>
      <c r="B26" s="175">
        <v>0.68500000000000005</v>
      </c>
      <c r="C26" s="175">
        <v>0.85699999999999998</v>
      </c>
      <c r="D26" s="175">
        <v>1.0589999999999999</v>
      </c>
      <c r="E26" s="175">
        <v>1.3180000000000001</v>
      </c>
      <c r="F26" s="175">
        <v>1.7110000000000001</v>
      </c>
      <c r="G26" s="175">
        <v>2.0640000000000001</v>
      </c>
      <c r="H26" s="175">
        <v>2.492</v>
      </c>
      <c r="I26" s="175">
        <v>2.7970000000000002</v>
      </c>
      <c r="J26" s="175">
        <v>3.0910000000000002</v>
      </c>
      <c r="K26" s="175">
        <v>3.4670000000000001</v>
      </c>
      <c r="L26" s="175">
        <v>3.7450000000000001</v>
      </c>
    </row>
    <row r="27" spans="1:12" ht="15.75" thickBot="1">
      <c r="A27" s="171">
        <v>25</v>
      </c>
      <c r="B27" s="175">
        <v>0.68400000000000005</v>
      </c>
      <c r="C27" s="175">
        <v>0.85599999999999998</v>
      </c>
      <c r="D27" s="175">
        <v>1.0580000000000001</v>
      </c>
      <c r="E27" s="175">
        <v>1.3160000000000001</v>
      </c>
      <c r="F27" s="175">
        <v>1.708</v>
      </c>
      <c r="G27" s="175">
        <v>2.06</v>
      </c>
      <c r="H27" s="175">
        <v>2.4849999999999999</v>
      </c>
      <c r="I27" s="175">
        <v>2.7869999999999999</v>
      </c>
      <c r="J27" s="175">
        <v>3.0779999999999998</v>
      </c>
      <c r="K27" s="175">
        <v>3.45</v>
      </c>
      <c r="L27" s="175">
        <v>3.7250000000000001</v>
      </c>
    </row>
    <row r="28" spans="1:12" ht="15.75" thickBot="1">
      <c r="A28" s="171">
        <v>26</v>
      </c>
      <c r="B28" s="175">
        <v>0.68400000000000005</v>
      </c>
      <c r="C28" s="175">
        <v>0.85599999999999998</v>
      </c>
      <c r="D28" s="175">
        <v>1.0580000000000001</v>
      </c>
      <c r="E28" s="175">
        <v>1.3149999999999999</v>
      </c>
      <c r="F28" s="175">
        <v>1.706</v>
      </c>
      <c r="G28" s="175">
        <v>2.056</v>
      </c>
      <c r="H28" s="175">
        <v>2.4790000000000001</v>
      </c>
      <c r="I28" s="175">
        <v>2.7789999999999999</v>
      </c>
      <c r="J28" s="175">
        <v>3.0670000000000002</v>
      </c>
      <c r="K28" s="175">
        <v>3.4350000000000001</v>
      </c>
      <c r="L28" s="175">
        <v>3.7069999999999999</v>
      </c>
    </row>
    <row r="29" spans="1:12" ht="15.75" thickBot="1">
      <c r="A29" s="171">
        <v>27</v>
      </c>
      <c r="B29" s="175">
        <v>0.68400000000000005</v>
      </c>
      <c r="C29" s="175">
        <v>0.85499999999999998</v>
      </c>
      <c r="D29" s="175">
        <v>1.0569999999999999</v>
      </c>
      <c r="E29" s="175">
        <v>1.3140000000000001</v>
      </c>
      <c r="F29" s="175">
        <v>1.7030000000000001</v>
      </c>
      <c r="G29" s="175">
        <v>2.052</v>
      </c>
      <c r="H29" s="175">
        <v>2.4729999999999999</v>
      </c>
      <c r="I29" s="175">
        <v>2.7709999999999999</v>
      </c>
      <c r="J29" s="175">
        <v>3.0569999999999999</v>
      </c>
      <c r="K29" s="175">
        <v>3.4209999999999998</v>
      </c>
      <c r="L29" s="175">
        <v>3.69</v>
      </c>
    </row>
    <row r="30" spans="1:12" ht="15.75" thickBot="1">
      <c r="A30" s="171">
        <v>28</v>
      </c>
      <c r="B30" s="175">
        <v>0.68300000000000005</v>
      </c>
      <c r="C30" s="175">
        <v>0.85499999999999998</v>
      </c>
      <c r="D30" s="175">
        <v>1.056</v>
      </c>
      <c r="E30" s="175">
        <v>1.3129999999999999</v>
      </c>
      <c r="F30" s="175">
        <v>1.7010000000000001</v>
      </c>
      <c r="G30" s="175">
        <v>2.048</v>
      </c>
      <c r="H30" s="175">
        <v>2.4670000000000001</v>
      </c>
      <c r="I30" s="175">
        <v>2.7629999999999999</v>
      </c>
      <c r="J30" s="175">
        <v>3.0470000000000002</v>
      </c>
      <c r="K30" s="175">
        <v>3.4079999999999999</v>
      </c>
      <c r="L30" s="175">
        <v>3.6739999999999999</v>
      </c>
    </row>
    <row r="31" spans="1:12" ht="15.75" thickBot="1">
      <c r="A31" s="171">
        <v>29</v>
      </c>
      <c r="B31" s="175">
        <v>0.68300000000000005</v>
      </c>
      <c r="C31" s="175">
        <v>0.85399999999999998</v>
      </c>
      <c r="D31" s="175">
        <v>1.0549999999999999</v>
      </c>
      <c r="E31" s="175">
        <v>1.3109999999999999</v>
      </c>
      <c r="F31" s="175">
        <v>1.6990000000000001</v>
      </c>
      <c r="G31" s="175">
        <v>2.0449999999999999</v>
      </c>
      <c r="H31" s="175">
        <v>2.4620000000000002</v>
      </c>
      <c r="I31" s="175">
        <v>2.7559999999999998</v>
      </c>
      <c r="J31" s="175">
        <v>3.0379999999999998</v>
      </c>
      <c r="K31" s="175">
        <v>3.3959999999999999</v>
      </c>
      <c r="L31" s="175">
        <v>3.6589999999999998</v>
      </c>
    </row>
    <row r="32" spans="1:12" ht="15.75" thickBot="1">
      <c r="A32" s="171">
        <v>30</v>
      </c>
      <c r="B32" s="175">
        <v>0.68300000000000005</v>
      </c>
      <c r="C32" s="175">
        <v>0.85399999999999998</v>
      </c>
      <c r="D32" s="175">
        <v>1.0549999999999999</v>
      </c>
      <c r="E32" s="175">
        <v>1.31</v>
      </c>
      <c r="F32" s="175">
        <v>1.6970000000000001</v>
      </c>
      <c r="G32" s="175">
        <v>2.0419999999999998</v>
      </c>
      <c r="H32" s="175">
        <v>2.4569999999999999</v>
      </c>
      <c r="I32" s="175">
        <v>2.75</v>
      </c>
      <c r="J32" s="175">
        <v>3.03</v>
      </c>
      <c r="K32" s="175">
        <v>3.3849999999999998</v>
      </c>
      <c r="L32" s="175">
        <v>3.6459999999999999</v>
      </c>
    </row>
    <row r="33" spans="1:12" ht="15.75" thickBot="1">
      <c r="A33" s="171">
        <v>40</v>
      </c>
      <c r="B33" s="175">
        <v>0.68100000000000005</v>
      </c>
      <c r="C33" s="175">
        <v>0.85099999999999998</v>
      </c>
      <c r="D33" s="175">
        <v>1.05</v>
      </c>
      <c r="E33" s="175">
        <v>1.3029999999999999</v>
      </c>
      <c r="F33" s="175">
        <v>1.6839999999999999</v>
      </c>
      <c r="G33" s="175">
        <v>2.0209999999999999</v>
      </c>
      <c r="H33" s="175">
        <v>2.423</v>
      </c>
      <c r="I33" s="175">
        <v>2.7040000000000002</v>
      </c>
      <c r="J33" s="175">
        <v>2.9710000000000001</v>
      </c>
      <c r="K33" s="175">
        <v>3.3069999999999999</v>
      </c>
      <c r="L33" s="175">
        <v>3.5510000000000002</v>
      </c>
    </row>
    <row r="34" spans="1:12" ht="15.75" thickBot="1">
      <c r="A34" s="171">
        <v>50</v>
      </c>
      <c r="B34" s="175">
        <v>0.67900000000000005</v>
      </c>
      <c r="C34" s="175">
        <v>0.84899999999999998</v>
      </c>
      <c r="D34" s="175">
        <v>1.0469999999999999</v>
      </c>
      <c r="E34" s="175">
        <v>1.2989999999999999</v>
      </c>
      <c r="F34" s="175">
        <v>1.6759999999999999</v>
      </c>
      <c r="G34" s="175">
        <v>2.0089999999999999</v>
      </c>
      <c r="H34" s="175">
        <v>2.403</v>
      </c>
      <c r="I34" s="175">
        <v>2.6779999999999999</v>
      </c>
      <c r="J34" s="175">
        <v>2.9369999999999998</v>
      </c>
      <c r="K34" s="175">
        <v>3.2610000000000001</v>
      </c>
      <c r="L34" s="175">
        <v>3.496</v>
      </c>
    </row>
    <row r="35" spans="1:12" ht="15.75" thickBot="1">
      <c r="A35" s="171">
        <v>60</v>
      </c>
      <c r="B35" s="175">
        <v>0.67900000000000005</v>
      </c>
      <c r="C35" s="175">
        <v>0.84799999999999998</v>
      </c>
      <c r="D35" s="175">
        <v>1.0449999999999999</v>
      </c>
      <c r="E35" s="175">
        <v>1.296</v>
      </c>
      <c r="F35" s="175">
        <v>1.671</v>
      </c>
      <c r="G35" s="175">
        <v>2</v>
      </c>
      <c r="H35" s="175">
        <v>2.39</v>
      </c>
      <c r="I35" s="175">
        <v>2.66</v>
      </c>
      <c r="J35" s="175">
        <v>2.915</v>
      </c>
      <c r="K35" s="175">
        <v>3.2320000000000002</v>
      </c>
      <c r="L35" s="175">
        <v>3.46</v>
      </c>
    </row>
    <row r="36" spans="1:12" ht="15.75" thickBot="1">
      <c r="A36" s="171">
        <v>80</v>
      </c>
      <c r="B36" s="175">
        <v>0.67800000000000005</v>
      </c>
      <c r="C36" s="175">
        <v>0.84599999999999997</v>
      </c>
      <c r="D36" s="175">
        <v>1.0429999999999999</v>
      </c>
      <c r="E36" s="175">
        <v>1.292</v>
      </c>
      <c r="F36" s="175">
        <v>1.6639999999999999</v>
      </c>
      <c r="G36" s="175">
        <v>1.99</v>
      </c>
      <c r="H36" s="175">
        <v>2.3740000000000001</v>
      </c>
      <c r="I36" s="175">
        <v>2.6389999999999998</v>
      </c>
      <c r="J36" s="175">
        <v>2.887</v>
      </c>
      <c r="K36" s="175">
        <v>3.1949999999999998</v>
      </c>
      <c r="L36" s="175">
        <v>3.4159999999999999</v>
      </c>
    </row>
    <row r="37" spans="1:12" ht="15.75" thickBot="1">
      <c r="A37" s="171">
        <v>100</v>
      </c>
      <c r="B37" s="175">
        <v>0.67700000000000005</v>
      </c>
      <c r="C37" s="175">
        <v>0.84499999999999997</v>
      </c>
      <c r="D37" s="175">
        <v>1.042</v>
      </c>
      <c r="E37" s="175">
        <v>1.29</v>
      </c>
      <c r="F37" s="175">
        <v>1.66</v>
      </c>
      <c r="G37" s="175">
        <v>1.984</v>
      </c>
      <c r="H37" s="175">
        <v>2.3639999999999999</v>
      </c>
      <c r="I37" s="175">
        <v>2.6259999999999999</v>
      </c>
      <c r="J37" s="175">
        <v>2.871</v>
      </c>
      <c r="K37" s="175">
        <v>3.1739999999999999</v>
      </c>
      <c r="L37" s="175">
        <v>3.39</v>
      </c>
    </row>
    <row r="38" spans="1:12" ht="15.75" thickBot="1">
      <c r="A38" s="171">
        <v>120</v>
      </c>
      <c r="B38" s="175">
        <v>0.67700000000000005</v>
      </c>
      <c r="C38" s="175">
        <v>0.84499999999999997</v>
      </c>
      <c r="D38" s="175">
        <v>1.0409999999999999</v>
      </c>
      <c r="E38" s="175">
        <v>1.2889999999999999</v>
      </c>
      <c r="F38" s="175">
        <v>1.6579999999999999</v>
      </c>
      <c r="G38" s="175">
        <v>1.98</v>
      </c>
      <c r="H38" s="175">
        <v>2.3580000000000001</v>
      </c>
      <c r="I38" s="175">
        <v>2.617</v>
      </c>
      <c r="J38" s="175">
        <v>2.86</v>
      </c>
      <c r="K38" s="175">
        <v>3.16</v>
      </c>
      <c r="L38" s="175">
        <v>3.3730000000000002</v>
      </c>
    </row>
    <row r="39" spans="1:12" ht="16.5" thickBot="1">
      <c r="A39" s="170" t="s">
        <v>125</v>
      </c>
      <c r="B39" s="175">
        <v>0.67400000000000004</v>
      </c>
      <c r="C39" s="175">
        <v>0.84199999999999997</v>
      </c>
      <c r="D39" s="175">
        <v>1.036</v>
      </c>
      <c r="E39" s="175">
        <v>1.282</v>
      </c>
      <c r="F39" s="175">
        <v>1.645</v>
      </c>
      <c r="G39" s="175">
        <v>1.96</v>
      </c>
      <c r="H39" s="175">
        <v>2.3260000000000001</v>
      </c>
      <c r="I39" s="175">
        <v>2.5760000000000001</v>
      </c>
      <c r="J39" s="175">
        <v>2.8069999999999999</v>
      </c>
      <c r="K39" s="175">
        <v>3.09</v>
      </c>
      <c r="L39" s="175">
        <v>3.2909999999999999</v>
      </c>
    </row>
  </sheetData>
  <mergeCells count="5">
    <mergeCell ref="N1:R1"/>
    <mergeCell ref="N2:N3"/>
    <mergeCell ref="O2:O3"/>
    <mergeCell ref="P2:P3"/>
    <mergeCell ref="Q2:Q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Cartouche</vt:lpstr>
      <vt:lpstr>Utilisation</vt:lpstr>
      <vt:lpstr>Mesures</vt:lpstr>
      <vt:lpstr>coefficients de Student</vt:lpstr>
      <vt:lpstr>Cartouche!Zone_d_impression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Collin</dc:creator>
  <cp:lastModifiedBy>Dominique Collin</cp:lastModifiedBy>
  <cp:lastPrinted>2017-11-03T17:58:46Z</cp:lastPrinted>
  <dcterms:created xsi:type="dcterms:W3CDTF">2020-04-25T10:40:11Z</dcterms:created>
  <dcterms:modified xsi:type="dcterms:W3CDTF">2020-05-05T09:04:25Z</dcterms:modified>
</cp:coreProperties>
</file>